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Dell\Documents\0. IVV - MARÇO 2020\SINTESE ESTATISTICA\EXPORTAÇÃO\101. Janeiro 2022\"/>
    </mc:Choice>
  </mc:AlternateContent>
  <xr:revisionPtr revIDLastSave="0" documentId="13_ncr:1_{E95E31BC-1316-4B44-B2E9-03DA5AE958C5}" xr6:coauthVersionLast="47" xr6:coauthVersionMax="47" xr10:uidLastSave="{00000000-0000-0000-0000-000000000000}"/>
  <bookViews>
    <workbookView xWindow="21480" yWindow="-120" windowWidth="21840" windowHeight="13140" xr2:uid="{00000000-000D-0000-FFFF-FFFF00000000}"/>
  </bookViews>
  <sheets>
    <sheet name="Indice" sheetId="30" r:id="rId1"/>
    <sheet name="0" sheetId="32" r:id="rId2"/>
    <sheet name="1" sheetId="79" r:id="rId3"/>
    <sheet name="2" sheetId="60" r:id="rId4"/>
    <sheet name="3" sheetId="75" r:id="rId5"/>
    <sheet name="4" sheetId="2" r:id="rId6"/>
    <sheet name="5" sheetId="34" r:id="rId7"/>
    <sheet name="6" sheetId="3" r:id="rId8"/>
    <sheet name="7" sheetId="71" r:id="rId9"/>
    <sheet name="8" sheetId="36" r:id="rId10"/>
    <sheet name="9" sheetId="80" r:id="rId11"/>
    <sheet name="10" sheetId="81" r:id="rId12"/>
    <sheet name="11" sheetId="72" r:id="rId13"/>
    <sheet name="12" sheetId="46" r:id="rId14"/>
    <sheet name="13" sheetId="83" r:id="rId15"/>
    <sheet name="14" sheetId="73" r:id="rId16"/>
    <sheet name="15" sheetId="47" r:id="rId17"/>
    <sheet name="16" sheetId="74" r:id="rId18"/>
    <sheet name="17" sheetId="48" r:id="rId19"/>
    <sheet name="18" sheetId="65" r:id="rId20"/>
    <sheet name="19" sheetId="66" r:id="rId21"/>
    <sheet name="20" sheetId="67" r:id="rId22"/>
    <sheet name="21" sheetId="68" r:id="rId23"/>
    <sheet name="22" sheetId="69" r:id="rId24"/>
    <sheet name="23" sheetId="70" r:id="rId25"/>
    <sheet name="1 (2)" sheetId="49" state="hidden" r:id="rId26"/>
  </sheets>
  <externalReferences>
    <externalReference r:id="rId27"/>
    <externalReference r:id="rId28"/>
  </externalReferences>
  <definedNames>
    <definedName name="_xlnm.Print_Area" localSheetId="2">'1'!$A$1:$T$36</definedName>
    <definedName name="_xlnm.Print_Area" localSheetId="11">'10'!$A$1:$P$96</definedName>
    <definedName name="_xlnm.Print_Area" localSheetId="13">'12'!$A$1:$P$96</definedName>
    <definedName name="_xlnm.Print_Area" localSheetId="14">'13'!$A$1:$P$95</definedName>
    <definedName name="_xlnm.Print_Area" localSheetId="16">'15'!$A$1:$P$96</definedName>
    <definedName name="_xlnm.Print_Area" localSheetId="18">'17'!$A$1:$P$96</definedName>
    <definedName name="_xlnm.Print_Area" localSheetId="19">'18'!$A$1:$R$8</definedName>
    <definedName name="_xlnm.Print_Area" localSheetId="20">'19'!$A$1:$P$83</definedName>
    <definedName name="_xlnm.Print_Area" localSheetId="3">'2'!$A$1:$AT$68</definedName>
    <definedName name="_xlnm.Print_Area" localSheetId="21">'20'!$A$1:$R$8</definedName>
    <definedName name="_xlnm.Print_Area" localSheetId="22">'21'!$A$1:$P$96</definedName>
    <definedName name="_xlnm.Print_Area" localSheetId="23">'22'!$A$1:$R$8</definedName>
    <definedName name="_xlnm.Print_Area" localSheetId="24">'23'!$A$1:$P$84</definedName>
    <definedName name="_xlnm.Print_Area" localSheetId="4">'3'!$A$1:$AT$68</definedName>
    <definedName name="_xlnm.Print_Area" localSheetId="5">'4'!$A$1:$Q$20</definedName>
    <definedName name="_xlnm.Print_Area" localSheetId="7">'6'!$A$1:$Q$96</definedName>
    <definedName name="_xlnm.Print_Area" localSheetId="9">'8'!$A$1:$P$96</definedName>
    <definedName name="_xlnm.Print_Area" localSheetId="0">Indice!$B$1:$N$19</definedName>
    <definedName name="Z_D2454DF7_9151_402B_B9E4_208D72282370_.wvu.Cols" localSheetId="25" hidden="1">'1 (2)'!#REF!</definedName>
    <definedName name="Z_D2454DF7_9151_402B_B9E4_208D72282370_.wvu.Cols" localSheetId="11" hidden="1">'10'!#REF!</definedName>
    <definedName name="Z_D2454DF7_9151_402B_B9E4_208D72282370_.wvu.Cols" localSheetId="12" hidden="1">'11'!#REF!</definedName>
    <definedName name="Z_D2454DF7_9151_402B_B9E4_208D72282370_.wvu.Cols" localSheetId="13" hidden="1">'12'!#REF!</definedName>
    <definedName name="Z_D2454DF7_9151_402B_B9E4_208D72282370_.wvu.Cols" localSheetId="14" hidden="1">'13'!#REF!</definedName>
    <definedName name="Z_D2454DF7_9151_402B_B9E4_208D72282370_.wvu.Cols" localSheetId="15" hidden="1">'14'!#REF!</definedName>
    <definedName name="Z_D2454DF7_9151_402B_B9E4_208D72282370_.wvu.Cols" localSheetId="16" hidden="1">'15'!#REF!</definedName>
    <definedName name="Z_D2454DF7_9151_402B_B9E4_208D72282370_.wvu.Cols" localSheetId="17" hidden="1">'16'!#REF!</definedName>
    <definedName name="Z_D2454DF7_9151_402B_B9E4_208D72282370_.wvu.Cols" localSheetId="18" hidden="1">'17'!#REF!</definedName>
    <definedName name="Z_D2454DF7_9151_402B_B9E4_208D72282370_.wvu.Cols" localSheetId="19" hidden="1">'18'!#REF!</definedName>
    <definedName name="Z_D2454DF7_9151_402B_B9E4_208D72282370_.wvu.Cols" localSheetId="20" hidden="1">'19'!#REF!</definedName>
    <definedName name="Z_D2454DF7_9151_402B_B9E4_208D72282370_.wvu.Cols" localSheetId="21" hidden="1">'20'!#REF!</definedName>
    <definedName name="Z_D2454DF7_9151_402B_B9E4_208D72282370_.wvu.Cols" localSheetId="22" hidden="1">'21'!#REF!</definedName>
    <definedName name="Z_D2454DF7_9151_402B_B9E4_208D72282370_.wvu.Cols" localSheetId="23" hidden="1">'22'!#REF!</definedName>
    <definedName name="Z_D2454DF7_9151_402B_B9E4_208D72282370_.wvu.Cols" localSheetId="24" hidden="1">'23'!#REF!</definedName>
    <definedName name="Z_D2454DF7_9151_402B_B9E4_208D72282370_.wvu.Cols" localSheetId="5" hidden="1">'4'!#REF!</definedName>
    <definedName name="Z_D2454DF7_9151_402B_B9E4_208D72282370_.wvu.Cols" localSheetId="6" hidden="1">'5'!#REF!</definedName>
    <definedName name="Z_D2454DF7_9151_402B_B9E4_208D72282370_.wvu.Cols" localSheetId="7" hidden="1">'6'!#REF!</definedName>
    <definedName name="Z_D2454DF7_9151_402B_B9E4_208D72282370_.wvu.Cols" localSheetId="8" hidden="1">'7'!#REF!</definedName>
    <definedName name="Z_D2454DF7_9151_402B_B9E4_208D72282370_.wvu.Cols" localSheetId="9" hidden="1">'8'!#REF!</definedName>
    <definedName name="Z_D2454DF7_9151_402B_B9E4_208D72282370_.wvu.Cols" localSheetId="10" hidden="1">'9'!#REF!</definedName>
    <definedName name="Z_D2454DF7_9151_402B_B9E4_208D72282370_.wvu.PrintArea" localSheetId="11" hidden="1">'10'!$A$1:$P$96</definedName>
    <definedName name="Z_D2454DF7_9151_402B_B9E4_208D72282370_.wvu.PrintArea" localSheetId="13" hidden="1">'12'!$A$1:$P$96</definedName>
    <definedName name="Z_D2454DF7_9151_402B_B9E4_208D72282370_.wvu.PrintArea" localSheetId="14" hidden="1">'13'!$A$1:$P$95</definedName>
    <definedName name="Z_D2454DF7_9151_402B_B9E4_208D72282370_.wvu.PrintArea" localSheetId="16" hidden="1">'15'!$A$1:$P$96</definedName>
    <definedName name="Z_D2454DF7_9151_402B_B9E4_208D72282370_.wvu.PrintArea" localSheetId="18" hidden="1">'17'!$A$1:$P$96</definedName>
    <definedName name="Z_D2454DF7_9151_402B_B9E4_208D72282370_.wvu.PrintArea" localSheetId="19" hidden="1">'18'!$A$1:$R$8</definedName>
    <definedName name="Z_D2454DF7_9151_402B_B9E4_208D72282370_.wvu.PrintArea" localSheetId="20" hidden="1">'19'!$A$1:$P$83</definedName>
    <definedName name="Z_D2454DF7_9151_402B_B9E4_208D72282370_.wvu.PrintArea" localSheetId="21" hidden="1">'20'!$A$1:$R$8</definedName>
    <definedName name="Z_D2454DF7_9151_402B_B9E4_208D72282370_.wvu.PrintArea" localSheetId="22" hidden="1">'21'!$A$1:$P$96</definedName>
    <definedName name="Z_D2454DF7_9151_402B_B9E4_208D72282370_.wvu.PrintArea" localSheetId="23" hidden="1">'22'!$A$1:$R$8</definedName>
    <definedName name="Z_D2454DF7_9151_402B_B9E4_208D72282370_.wvu.PrintArea" localSheetId="24" hidden="1">'23'!$A$1:$P$84</definedName>
    <definedName name="Z_D2454DF7_9151_402B_B9E4_208D72282370_.wvu.PrintArea" localSheetId="5" hidden="1">'4'!$A$1:$Q$61</definedName>
    <definedName name="Z_D2454DF7_9151_402B_B9E4_208D72282370_.wvu.PrintArea" localSheetId="7" hidden="1">'6'!$A$1:$P$96</definedName>
    <definedName name="Z_D2454DF7_9151_402B_B9E4_208D72282370_.wvu.PrintArea" localSheetId="9" hidden="1">'8'!$A$1:$P$96</definedName>
    <definedName name="Z_D2454DF7_9151_402B_B9E4_208D72282370_.wvu.PrintArea" localSheetId="0" hidden="1">Indice!$B$1:$N$19</definedName>
  </definedNames>
  <calcPr calcId="191029"/>
  <customWorkbookViews>
    <customWorkbookView name="Maria João Lima - Vista pessoal" guid="{D2454DF7-9151-402B-B9E4-208D72282370}" mergeInterval="0" personalView="1" maximized="1" windowWidth="1436" windowHeight="675" activeSheetId="2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2" i="79" l="1"/>
  <c r="P21" i="79"/>
  <c r="P10" i="79"/>
  <c r="AT48" i="75"/>
  <c r="AQ51" i="75"/>
  <c r="AQ52" i="75"/>
  <c r="AQ53" i="75"/>
  <c r="AQ54" i="75"/>
  <c r="AQ55" i="75"/>
  <c r="AQ56" i="75"/>
  <c r="AQ57" i="75"/>
  <c r="AQ58" i="75"/>
  <c r="AQ59" i="75"/>
  <c r="AQ60" i="75"/>
  <c r="AQ61" i="75"/>
  <c r="AQ62" i="75"/>
  <c r="AQ63" i="75"/>
  <c r="AQ64" i="75"/>
  <c r="AQ65" i="75"/>
  <c r="AQ66" i="75"/>
  <c r="AQ67" i="75"/>
  <c r="AB64" i="75"/>
  <c r="AB65" i="75"/>
  <c r="AB66" i="75"/>
  <c r="AB67" i="75"/>
  <c r="S63" i="75"/>
  <c r="T63" i="75"/>
  <c r="U63" i="75"/>
  <c r="V63" i="75"/>
  <c r="W63" i="75"/>
  <c r="X63" i="75"/>
  <c r="Y63" i="75"/>
  <c r="Z63" i="75"/>
  <c r="AA63" i="75"/>
  <c r="AB63" i="75"/>
  <c r="AC63" i="75"/>
  <c r="AD63" i="75"/>
  <c r="R63" i="75"/>
  <c r="L64" i="75"/>
  <c r="L65" i="75"/>
  <c r="L66" i="75"/>
  <c r="L67" i="75"/>
  <c r="C63" i="75"/>
  <c r="D63" i="75"/>
  <c r="E63" i="75"/>
  <c r="F63" i="75"/>
  <c r="G63" i="75"/>
  <c r="H63" i="75"/>
  <c r="I63" i="75"/>
  <c r="J63" i="75"/>
  <c r="K63" i="75"/>
  <c r="L63" i="75"/>
  <c r="M63" i="75"/>
  <c r="N63" i="75"/>
  <c r="B63" i="75"/>
  <c r="AT26" i="75"/>
  <c r="AQ29" i="75"/>
  <c r="AQ30" i="75"/>
  <c r="AQ31" i="75"/>
  <c r="AQ32" i="75"/>
  <c r="AQ33" i="75"/>
  <c r="AQ34" i="75"/>
  <c r="AQ35" i="75"/>
  <c r="AQ36" i="75"/>
  <c r="AQ37" i="75"/>
  <c r="AQ38" i="75"/>
  <c r="AQ39" i="75"/>
  <c r="AQ40" i="75"/>
  <c r="AQ41" i="75"/>
  <c r="AQ42" i="75"/>
  <c r="AQ43" i="75"/>
  <c r="AQ44" i="75"/>
  <c r="AQ45" i="75"/>
  <c r="AB42" i="75"/>
  <c r="AB43" i="75"/>
  <c r="AB44" i="75"/>
  <c r="AB45" i="75"/>
  <c r="AE26" i="75"/>
  <c r="S41" i="75"/>
  <c r="T41" i="75"/>
  <c r="U41" i="75"/>
  <c r="V41" i="75"/>
  <c r="W41" i="75"/>
  <c r="X41" i="75"/>
  <c r="Y41" i="75"/>
  <c r="Z41" i="75"/>
  <c r="AA41" i="75"/>
  <c r="AB41" i="75"/>
  <c r="AC41" i="75"/>
  <c r="AD41" i="75"/>
  <c r="R41" i="75"/>
  <c r="C41" i="75"/>
  <c r="D41" i="75"/>
  <c r="E41" i="75"/>
  <c r="F41" i="75"/>
  <c r="G41" i="75"/>
  <c r="H41" i="75"/>
  <c r="I41" i="75"/>
  <c r="J41" i="75"/>
  <c r="K41" i="75"/>
  <c r="L41" i="75"/>
  <c r="M41" i="75"/>
  <c r="N41" i="75"/>
  <c r="B41" i="75"/>
  <c r="L42" i="75"/>
  <c r="L43" i="75"/>
  <c r="L44" i="75"/>
  <c r="L45" i="75"/>
  <c r="AB20" i="75"/>
  <c r="AB21" i="75"/>
  <c r="AB22" i="75"/>
  <c r="AB23" i="75"/>
  <c r="L20" i="75"/>
  <c r="L21" i="75"/>
  <c r="L22" i="75"/>
  <c r="L23" i="75"/>
  <c r="AQ7" i="75"/>
  <c r="AR7" i="75"/>
  <c r="AQ8" i="75"/>
  <c r="AR8" i="75"/>
  <c r="AQ9" i="75"/>
  <c r="AR9" i="75"/>
  <c r="AQ10" i="75"/>
  <c r="AR10" i="75"/>
  <c r="AQ11" i="75"/>
  <c r="AR11" i="75"/>
  <c r="AQ12" i="75"/>
  <c r="AR12" i="75"/>
  <c r="AQ13" i="75"/>
  <c r="AR13" i="75"/>
  <c r="AQ14" i="75"/>
  <c r="AR14" i="75"/>
  <c r="AQ15" i="75"/>
  <c r="AR15" i="75"/>
  <c r="AQ16" i="75"/>
  <c r="AR16" i="75"/>
  <c r="AQ17" i="75"/>
  <c r="AR17" i="75"/>
  <c r="AQ18" i="75"/>
  <c r="AQ23" i="75" s="1"/>
  <c r="AR18" i="75"/>
  <c r="AQ20" i="75"/>
  <c r="AQ21" i="75"/>
  <c r="AQ22" i="75"/>
  <c r="S19" i="75"/>
  <c r="T19" i="75"/>
  <c r="U19" i="75"/>
  <c r="V19" i="75"/>
  <c r="W19" i="75"/>
  <c r="X19" i="75"/>
  <c r="Y19" i="75"/>
  <c r="Z19" i="75"/>
  <c r="AA19" i="75"/>
  <c r="AB19" i="75"/>
  <c r="AQ19" i="75" s="1"/>
  <c r="AC19" i="75"/>
  <c r="AD19" i="75"/>
  <c r="R19" i="75"/>
  <c r="C19" i="75"/>
  <c r="D19" i="75"/>
  <c r="E19" i="75"/>
  <c r="F19" i="75"/>
  <c r="G19" i="75"/>
  <c r="H19" i="75"/>
  <c r="I19" i="75"/>
  <c r="J19" i="75"/>
  <c r="K19" i="75"/>
  <c r="L19" i="75"/>
  <c r="M19" i="75"/>
  <c r="AR19" i="75" s="1"/>
  <c r="N19" i="75"/>
  <c r="B19" i="75"/>
  <c r="AB64" i="60"/>
  <c r="AB65" i="60"/>
  <c r="AB66" i="60"/>
  <c r="AB67" i="60"/>
  <c r="L64" i="60"/>
  <c r="L65" i="60"/>
  <c r="L66" i="60"/>
  <c r="L67" i="60"/>
  <c r="AQ29" i="60"/>
  <c r="AQ30" i="60"/>
  <c r="AQ31" i="60"/>
  <c r="AQ32" i="60"/>
  <c r="AQ33" i="60"/>
  <c r="AQ34" i="60"/>
  <c r="AQ35" i="60"/>
  <c r="AQ36" i="60"/>
  <c r="AQ37" i="60"/>
  <c r="AQ38" i="60"/>
  <c r="AQ39" i="60"/>
  <c r="AQ40" i="60"/>
  <c r="AQ41" i="60"/>
  <c r="AQ42" i="60"/>
  <c r="AQ43" i="60"/>
  <c r="AQ44" i="60"/>
  <c r="AQ45" i="60"/>
  <c r="L42" i="60"/>
  <c r="L43" i="60"/>
  <c r="L44" i="60"/>
  <c r="L45" i="60"/>
  <c r="AB42" i="60"/>
  <c r="AB43" i="60"/>
  <c r="AB44" i="60"/>
  <c r="AB45" i="60"/>
  <c r="AS23" i="60"/>
  <c r="AQ7" i="60"/>
  <c r="AR7" i="60"/>
  <c r="AS7" i="60"/>
  <c r="AQ8" i="60"/>
  <c r="AR8" i="60"/>
  <c r="AQ9" i="60"/>
  <c r="AR9" i="60"/>
  <c r="AQ10" i="60"/>
  <c r="AR10" i="60"/>
  <c r="AQ11" i="60"/>
  <c r="AR11" i="60"/>
  <c r="AQ12" i="60"/>
  <c r="AR12" i="60"/>
  <c r="AQ13" i="60"/>
  <c r="AR13" i="60"/>
  <c r="AQ14" i="60"/>
  <c r="AR14" i="60"/>
  <c r="AQ15" i="60"/>
  <c r="AR15" i="60"/>
  <c r="AQ16" i="60"/>
  <c r="AR16" i="60"/>
  <c r="AQ17" i="60"/>
  <c r="AR17" i="60"/>
  <c r="AQ18" i="60"/>
  <c r="AR18" i="60"/>
  <c r="AQ19" i="60"/>
  <c r="AR19" i="60"/>
  <c r="AS19" i="60"/>
  <c r="AQ20" i="60"/>
  <c r="AR20" i="60"/>
  <c r="AQ21" i="60"/>
  <c r="AR21" i="60"/>
  <c r="AQ22" i="60"/>
  <c r="AR22" i="60"/>
  <c r="AQ23" i="60"/>
  <c r="AR23" i="60"/>
  <c r="AB20" i="60"/>
  <c r="AB21" i="60"/>
  <c r="AB22" i="60"/>
  <c r="AB23" i="60"/>
  <c r="L20" i="60"/>
  <c r="L21" i="60"/>
  <c r="L22" i="60"/>
  <c r="L23" i="60"/>
  <c r="I60" i="83"/>
  <c r="H60" i="83"/>
  <c r="B60" i="83"/>
  <c r="N56" i="68"/>
  <c r="O56" i="68"/>
  <c r="P56" i="68" s="1"/>
  <c r="L56" i="68"/>
  <c r="F56" i="68"/>
  <c r="N51" i="66"/>
  <c r="O51" i="66"/>
  <c r="N52" i="66"/>
  <c r="O52" i="66"/>
  <c r="P52" i="66" s="1"/>
  <c r="L51" i="66"/>
  <c r="F51" i="66"/>
  <c r="P54" i="48"/>
  <c r="P55" i="48"/>
  <c r="L53" i="48"/>
  <c r="L54" i="48"/>
  <c r="L55" i="48"/>
  <c r="F53" i="48"/>
  <c r="F54" i="48"/>
  <c r="F55" i="48"/>
  <c r="N51" i="47"/>
  <c r="O51" i="47"/>
  <c r="P51" i="47" s="1"/>
  <c r="O52" i="47"/>
  <c r="N53" i="47"/>
  <c r="O53" i="47"/>
  <c r="P53" i="47" s="1"/>
  <c r="N54" i="47"/>
  <c r="P54" i="47" s="1"/>
  <c r="O54" i="47"/>
  <c r="L51" i="47"/>
  <c r="L53" i="47"/>
  <c r="F51" i="47"/>
  <c r="L53" i="46"/>
  <c r="N53" i="46"/>
  <c r="O53" i="46"/>
  <c r="P53" i="46" s="1"/>
  <c r="F53" i="46"/>
  <c r="N53" i="81"/>
  <c r="O53" i="81"/>
  <c r="P53" i="81" s="1"/>
  <c r="N54" i="81"/>
  <c r="O54" i="81"/>
  <c r="P54" i="81"/>
  <c r="L53" i="81"/>
  <c r="L54" i="81"/>
  <c r="F53" i="81"/>
  <c r="F54" i="81"/>
  <c r="N55" i="36"/>
  <c r="O55" i="36"/>
  <c r="P55" i="36" s="1"/>
  <c r="L55" i="36"/>
  <c r="L56" i="36"/>
  <c r="F55" i="36"/>
  <c r="F56" i="36"/>
  <c r="N56" i="3"/>
  <c r="O56" i="3"/>
  <c r="P56" i="3" s="1"/>
  <c r="N57" i="3"/>
  <c r="O57" i="3"/>
  <c r="P57" i="3" s="1"/>
  <c r="L56" i="3"/>
  <c r="L57" i="3"/>
  <c r="F56" i="3"/>
  <c r="B61" i="3"/>
  <c r="C61" i="3"/>
  <c r="S41" i="60"/>
  <c r="T41" i="60"/>
  <c r="U41" i="60"/>
  <c r="V41" i="60"/>
  <c r="W41" i="60"/>
  <c r="X41" i="60"/>
  <c r="Y41" i="60"/>
  <c r="Z41" i="60"/>
  <c r="AA41" i="60"/>
  <c r="AB41" i="60"/>
  <c r="AC41" i="60"/>
  <c r="AD41" i="60"/>
  <c r="R41" i="60"/>
  <c r="C41" i="60"/>
  <c r="D41" i="60"/>
  <c r="E41" i="60"/>
  <c r="F41" i="60"/>
  <c r="G41" i="60"/>
  <c r="H41" i="60"/>
  <c r="I41" i="60"/>
  <c r="J41" i="60"/>
  <c r="K41" i="60"/>
  <c r="L41" i="60"/>
  <c r="M41" i="60"/>
  <c r="N41" i="60"/>
  <c r="B41" i="60"/>
  <c r="S19" i="60"/>
  <c r="T19" i="60"/>
  <c r="U19" i="60"/>
  <c r="V19" i="60"/>
  <c r="W19" i="60"/>
  <c r="X19" i="60"/>
  <c r="Y19" i="60"/>
  <c r="Z19" i="60"/>
  <c r="AA19" i="60"/>
  <c r="AB19" i="60"/>
  <c r="AC19" i="60"/>
  <c r="AD19" i="60"/>
  <c r="R19" i="60"/>
  <c r="C19" i="60"/>
  <c r="D19" i="60"/>
  <c r="E19" i="60"/>
  <c r="F19" i="60"/>
  <c r="G19" i="60"/>
  <c r="H19" i="60"/>
  <c r="I19" i="60"/>
  <c r="J19" i="60"/>
  <c r="K19" i="60"/>
  <c r="L19" i="60"/>
  <c r="M19" i="60"/>
  <c r="N19" i="60"/>
  <c r="B19" i="60"/>
  <c r="A63" i="60"/>
  <c r="AQ64" i="60"/>
  <c r="AQ65" i="60"/>
  <c r="AQ66" i="60"/>
  <c r="AQ67" i="60"/>
  <c r="AQ51" i="60"/>
  <c r="AQ52" i="60"/>
  <c r="AQ53" i="60"/>
  <c r="AQ54" i="60"/>
  <c r="AQ55" i="60"/>
  <c r="AQ56" i="60"/>
  <c r="AQ57" i="60"/>
  <c r="AQ58" i="60"/>
  <c r="AQ59" i="60"/>
  <c r="AQ60" i="60"/>
  <c r="AQ61" i="60"/>
  <c r="AQ62" i="60"/>
  <c r="S63" i="60"/>
  <c r="T63" i="60"/>
  <c r="U63" i="60"/>
  <c r="V63" i="60"/>
  <c r="W63" i="60"/>
  <c r="X63" i="60"/>
  <c r="Y63" i="60"/>
  <c r="Z63" i="60"/>
  <c r="AA63" i="60"/>
  <c r="AB63" i="60"/>
  <c r="AQ63" i="60" s="1"/>
  <c r="AC63" i="60"/>
  <c r="AD63" i="60"/>
  <c r="R63" i="60"/>
  <c r="C63" i="60"/>
  <c r="D63" i="60"/>
  <c r="E63" i="60"/>
  <c r="F63" i="60"/>
  <c r="G63" i="60"/>
  <c r="H63" i="60"/>
  <c r="I63" i="60"/>
  <c r="J63" i="60"/>
  <c r="K63" i="60"/>
  <c r="L63" i="60"/>
  <c r="M63" i="60"/>
  <c r="N63" i="60"/>
  <c r="B63" i="60"/>
  <c r="P31" i="79"/>
  <c r="P29" i="79"/>
  <c r="P20" i="79"/>
  <c r="P18" i="79"/>
  <c r="P9" i="79"/>
  <c r="P7" i="79"/>
  <c r="N55" i="70"/>
  <c r="L55" i="70"/>
  <c r="F55" i="70"/>
  <c r="B32" i="68"/>
  <c r="C32" i="68"/>
  <c r="H32" i="68"/>
  <c r="I32" i="68"/>
  <c r="N49" i="66"/>
  <c r="O49" i="66"/>
  <c r="N50" i="66"/>
  <c r="O50" i="66"/>
  <c r="L49" i="66"/>
  <c r="L50" i="66"/>
  <c r="F49" i="66"/>
  <c r="F50" i="66"/>
  <c r="N82" i="70"/>
  <c r="L82" i="70"/>
  <c r="F82" i="70"/>
  <c r="L83" i="68"/>
  <c r="N83" i="68"/>
  <c r="O83" i="68"/>
  <c r="F83" i="68"/>
  <c r="N82" i="68"/>
  <c r="O82" i="68"/>
  <c r="L82" i="68"/>
  <c r="F82" i="68"/>
  <c r="N58" i="68"/>
  <c r="O58" i="68"/>
  <c r="N59" i="68"/>
  <c r="O59" i="68"/>
  <c r="L58" i="68"/>
  <c r="F58" i="68"/>
  <c r="I32" i="66"/>
  <c r="H32" i="66"/>
  <c r="N87" i="48"/>
  <c r="O87" i="48"/>
  <c r="N88" i="48"/>
  <c r="O88" i="48"/>
  <c r="L87" i="48"/>
  <c r="L88" i="48"/>
  <c r="F87" i="48"/>
  <c r="N51" i="48"/>
  <c r="O51" i="48"/>
  <c r="N52" i="48"/>
  <c r="O52" i="48"/>
  <c r="L51" i="48"/>
  <c r="L52" i="48"/>
  <c r="F51" i="48"/>
  <c r="F52" i="48"/>
  <c r="N55" i="46"/>
  <c r="O55" i="46"/>
  <c r="N56" i="46"/>
  <c r="O56" i="46"/>
  <c r="L55" i="46"/>
  <c r="L56" i="46"/>
  <c r="F55" i="46"/>
  <c r="N54" i="36"/>
  <c r="O54" i="36"/>
  <c r="L54" i="36"/>
  <c r="F54" i="36"/>
  <c r="B61" i="68"/>
  <c r="C61" i="68"/>
  <c r="O55" i="83"/>
  <c r="O56" i="83"/>
  <c r="N79" i="70"/>
  <c r="N80" i="70"/>
  <c r="N81" i="70"/>
  <c r="L79" i="70"/>
  <c r="L80" i="70"/>
  <c r="L81" i="70"/>
  <c r="F79" i="70"/>
  <c r="F80" i="70"/>
  <c r="F81" i="70"/>
  <c r="O53" i="70"/>
  <c r="O54" i="70"/>
  <c r="O55" i="70"/>
  <c r="L79" i="68"/>
  <c r="N79" i="68"/>
  <c r="O79" i="68"/>
  <c r="O80" i="68"/>
  <c r="F79" i="68"/>
  <c r="L48" i="66"/>
  <c r="N48" i="66"/>
  <c r="O48" i="66"/>
  <c r="F48" i="66"/>
  <c r="F86" i="48"/>
  <c r="L86" i="48"/>
  <c r="N86" i="48"/>
  <c r="O86" i="48"/>
  <c r="L54" i="47"/>
  <c r="F54" i="47"/>
  <c r="N55" i="81"/>
  <c r="O55" i="81"/>
  <c r="L55" i="81"/>
  <c r="L56" i="81"/>
  <c r="F55" i="81"/>
  <c r="L58" i="3"/>
  <c r="N58" i="3"/>
  <c r="O58" i="3"/>
  <c r="F57" i="3"/>
  <c r="N52" i="70"/>
  <c r="O52" i="70"/>
  <c r="L52" i="70"/>
  <c r="F52" i="70"/>
  <c r="N53" i="66"/>
  <c r="O53" i="66"/>
  <c r="O54" i="66"/>
  <c r="L52" i="66"/>
  <c r="L53" i="66"/>
  <c r="F52" i="66"/>
  <c r="F53" i="66"/>
  <c r="B61" i="48"/>
  <c r="C61" i="48"/>
  <c r="N55" i="47"/>
  <c r="O55" i="47"/>
  <c r="L55" i="47"/>
  <c r="F55" i="47"/>
  <c r="P51" i="66" l="1"/>
  <c r="P55" i="70"/>
  <c r="P50" i="66"/>
  <c r="P49" i="66"/>
  <c r="P54" i="36"/>
  <c r="P83" i="68"/>
  <c r="P82" i="68"/>
  <c r="P59" i="68"/>
  <c r="P87" i="48"/>
  <c r="P51" i="48"/>
  <c r="P48" i="66"/>
  <c r="P88" i="48"/>
  <c r="P56" i="46"/>
  <c r="P55" i="46"/>
  <c r="P55" i="81"/>
  <c r="P58" i="68"/>
  <c r="P52" i="48"/>
  <c r="P79" i="68"/>
  <c r="P58" i="3"/>
  <c r="P86" i="48"/>
  <c r="P55" i="47"/>
  <c r="P52" i="70"/>
  <c r="P53" i="66"/>
  <c r="J39" i="83"/>
  <c r="J40" i="83"/>
  <c r="J41" i="83"/>
  <c r="J42" i="83"/>
  <c r="J43" i="83"/>
  <c r="J44" i="83"/>
  <c r="J45" i="83"/>
  <c r="J46" i="83"/>
  <c r="J47" i="83"/>
  <c r="J48" i="83"/>
  <c r="J49" i="83"/>
  <c r="J50" i="83"/>
  <c r="J51" i="83"/>
  <c r="J52" i="83"/>
  <c r="J53" i="83"/>
  <c r="J54" i="83"/>
  <c r="J55" i="83"/>
  <c r="J56" i="83"/>
  <c r="J57" i="83"/>
  <c r="J58" i="83"/>
  <c r="J59" i="83"/>
  <c r="N78" i="70" l="1"/>
  <c r="O78" i="70"/>
  <c r="L78" i="70"/>
  <c r="F78" i="70"/>
  <c r="O51" i="70"/>
  <c r="N77" i="68"/>
  <c r="O77" i="68"/>
  <c r="N78" i="68"/>
  <c r="O78" i="68"/>
  <c r="L77" i="68"/>
  <c r="L78" i="68"/>
  <c r="F77" i="68"/>
  <c r="I61" i="68"/>
  <c r="H61" i="68"/>
  <c r="N27" i="68"/>
  <c r="O27" i="68"/>
  <c r="L27" i="68"/>
  <c r="F27" i="68"/>
  <c r="O57" i="47"/>
  <c r="N58" i="47"/>
  <c r="O58" i="47"/>
  <c r="N59" i="47"/>
  <c r="O59" i="47"/>
  <c r="L58" i="47"/>
  <c r="L59" i="47"/>
  <c r="F58" i="47"/>
  <c r="F56" i="46"/>
  <c r="F56" i="81"/>
  <c r="N56" i="81"/>
  <c r="O56" i="81"/>
  <c r="N53" i="36"/>
  <c r="O53" i="36"/>
  <c r="L53" i="36"/>
  <c r="F53" i="36"/>
  <c r="N93" i="3"/>
  <c r="O93" i="3"/>
  <c r="N94" i="3"/>
  <c r="O94" i="3"/>
  <c r="L93" i="3"/>
  <c r="F93" i="3"/>
  <c r="N55" i="3"/>
  <c r="O55" i="3"/>
  <c r="L55" i="3"/>
  <c r="F55" i="3"/>
  <c r="P27" i="68" l="1"/>
  <c r="P55" i="3"/>
  <c r="P94" i="3"/>
  <c r="P56" i="81"/>
  <c r="P58" i="47"/>
  <c r="P78" i="70"/>
  <c r="P59" i="47"/>
  <c r="P53" i="36"/>
  <c r="P77" i="68"/>
  <c r="P78" i="68"/>
  <c r="P93" i="3"/>
  <c r="H95" i="47"/>
  <c r="I95" i="47"/>
  <c r="O57" i="83"/>
  <c r="N58" i="83"/>
  <c r="O58" i="83"/>
  <c r="L58" i="83"/>
  <c r="F58" i="83"/>
  <c r="N50" i="70"/>
  <c r="O50" i="70"/>
  <c r="L50" i="70"/>
  <c r="F50" i="70"/>
  <c r="N31" i="70"/>
  <c r="O31" i="70"/>
  <c r="L31" i="70"/>
  <c r="F31" i="70"/>
  <c r="N77" i="66"/>
  <c r="O77" i="66"/>
  <c r="L77" i="66"/>
  <c r="F77" i="66"/>
  <c r="N70" i="66"/>
  <c r="O70" i="66"/>
  <c r="O71" i="66"/>
  <c r="L70" i="66"/>
  <c r="F70" i="66"/>
  <c r="N20" i="66"/>
  <c r="O20" i="66"/>
  <c r="N21" i="66"/>
  <c r="O21" i="66"/>
  <c r="O22" i="66"/>
  <c r="N23" i="66"/>
  <c r="O23" i="66"/>
  <c r="O24" i="66"/>
  <c r="O25" i="66"/>
  <c r="O26" i="66"/>
  <c r="N27" i="66"/>
  <c r="O27" i="66"/>
  <c r="N28" i="66"/>
  <c r="O28" i="66"/>
  <c r="N29" i="66"/>
  <c r="O29" i="66"/>
  <c r="O30" i="66"/>
  <c r="N31" i="66"/>
  <c r="O31" i="66"/>
  <c r="L20" i="66"/>
  <c r="L21" i="66"/>
  <c r="L23" i="66"/>
  <c r="L27" i="66"/>
  <c r="L28" i="66"/>
  <c r="L29" i="66"/>
  <c r="L31" i="66"/>
  <c r="F20" i="66"/>
  <c r="F21" i="66"/>
  <c r="F23" i="66"/>
  <c r="F27" i="66"/>
  <c r="F28" i="66"/>
  <c r="F29" i="66"/>
  <c r="F31" i="66"/>
  <c r="N50" i="48"/>
  <c r="O50" i="48"/>
  <c r="L50" i="48"/>
  <c r="F50" i="48"/>
  <c r="N31" i="48"/>
  <c r="O31" i="48"/>
  <c r="L31" i="48"/>
  <c r="F31" i="48"/>
  <c r="O57" i="81"/>
  <c r="F54" i="3"/>
  <c r="N54" i="3"/>
  <c r="O54" i="3"/>
  <c r="L54" i="3"/>
  <c r="F91" i="83"/>
  <c r="N91" i="83"/>
  <c r="O91" i="83"/>
  <c r="N92" i="83"/>
  <c r="O92" i="83"/>
  <c r="L91" i="83"/>
  <c r="O59" i="83"/>
  <c r="O77" i="70"/>
  <c r="N49" i="70"/>
  <c r="O49" i="70"/>
  <c r="L49" i="70"/>
  <c r="F49" i="70"/>
  <c r="N29" i="70"/>
  <c r="O29" i="70"/>
  <c r="N30" i="70"/>
  <c r="O30" i="70"/>
  <c r="L29" i="70"/>
  <c r="L30" i="70"/>
  <c r="F29" i="70"/>
  <c r="N84" i="68"/>
  <c r="O84" i="68"/>
  <c r="O85" i="68"/>
  <c r="N86" i="68"/>
  <c r="O86" i="68"/>
  <c r="O87" i="68"/>
  <c r="N88" i="68"/>
  <c r="O88" i="68"/>
  <c r="N89" i="68"/>
  <c r="O89" i="68"/>
  <c r="N90" i="68"/>
  <c r="O90" i="68"/>
  <c r="O91" i="68"/>
  <c r="N92" i="68"/>
  <c r="O92" i="68"/>
  <c r="L84" i="68"/>
  <c r="L86" i="68"/>
  <c r="L88" i="68"/>
  <c r="L89" i="68"/>
  <c r="L90" i="68"/>
  <c r="L92" i="68"/>
  <c r="F81" i="68"/>
  <c r="F84" i="68"/>
  <c r="F86" i="68"/>
  <c r="F88" i="68"/>
  <c r="F89" i="68"/>
  <c r="F90" i="68"/>
  <c r="N68" i="66"/>
  <c r="O68" i="66"/>
  <c r="N69" i="66"/>
  <c r="O69" i="66"/>
  <c r="N72" i="66"/>
  <c r="O72" i="66"/>
  <c r="O73" i="66"/>
  <c r="O74" i="66"/>
  <c r="O75" i="66"/>
  <c r="N76" i="66"/>
  <c r="O76" i="66"/>
  <c r="O78" i="66"/>
  <c r="O79" i="66"/>
  <c r="L68" i="66"/>
  <c r="L69" i="66"/>
  <c r="L72" i="66"/>
  <c r="L76" i="66"/>
  <c r="F68" i="66"/>
  <c r="F69" i="66"/>
  <c r="F72" i="66"/>
  <c r="F76" i="66"/>
  <c r="F81" i="66"/>
  <c r="N16" i="66"/>
  <c r="O16" i="66"/>
  <c r="N17" i="66"/>
  <c r="O17" i="66"/>
  <c r="N18" i="66"/>
  <c r="O18" i="66"/>
  <c r="N19" i="66"/>
  <c r="O19" i="66"/>
  <c r="L16" i="66"/>
  <c r="L17" i="66"/>
  <c r="L18" i="66"/>
  <c r="L19" i="66"/>
  <c r="F16" i="66"/>
  <c r="N60" i="48"/>
  <c r="O60" i="48"/>
  <c r="L60" i="48"/>
  <c r="F60" i="48"/>
  <c r="N52" i="36"/>
  <c r="O52" i="36"/>
  <c r="L52" i="36"/>
  <c r="F52" i="36"/>
  <c r="F52" i="3"/>
  <c r="N52" i="3"/>
  <c r="O52" i="3"/>
  <c r="L52" i="3"/>
  <c r="C7" i="2"/>
  <c r="N93" i="83"/>
  <c r="O93" i="83"/>
  <c r="L92" i="83"/>
  <c r="L93" i="83"/>
  <c r="F92" i="83"/>
  <c r="F93" i="83"/>
  <c r="N74" i="83"/>
  <c r="O74" i="83"/>
  <c r="L74" i="83"/>
  <c r="F74" i="83"/>
  <c r="O31" i="79"/>
  <c r="O9" i="79"/>
  <c r="O20" i="79"/>
  <c r="O29" i="79"/>
  <c r="O18" i="79"/>
  <c r="O7" i="79"/>
  <c r="N66" i="75"/>
  <c r="N65" i="75"/>
  <c r="P20" i="66" l="1"/>
  <c r="P23" i="66"/>
  <c r="P50" i="48"/>
  <c r="P31" i="70"/>
  <c r="P77" i="66"/>
  <c r="P31" i="66"/>
  <c r="P27" i="66"/>
  <c r="P52" i="36"/>
  <c r="P74" i="83"/>
  <c r="P92" i="68"/>
  <c r="P88" i="68"/>
  <c r="P84" i="68"/>
  <c r="P76" i="66"/>
  <c r="P70" i="66"/>
  <c r="P19" i="66"/>
  <c r="P21" i="66"/>
  <c r="P28" i="66"/>
  <c r="P50" i="70"/>
  <c r="P89" i="68"/>
  <c r="P29" i="66"/>
  <c r="P60" i="48"/>
  <c r="P31" i="48"/>
  <c r="P58" i="83"/>
  <c r="P54" i="3"/>
  <c r="P18" i="66"/>
  <c r="P52" i="3"/>
  <c r="P49" i="70"/>
  <c r="P29" i="70"/>
  <c r="P30" i="70"/>
  <c r="P90" i="68"/>
  <c r="P86" i="68"/>
  <c r="P69" i="66"/>
  <c r="P68" i="66"/>
  <c r="P72" i="66"/>
  <c r="P16" i="66"/>
  <c r="P17" i="66"/>
  <c r="P92" i="83"/>
  <c r="P91" i="83"/>
  <c r="P93" i="83"/>
  <c r="N81" i="68" l="1"/>
  <c r="O81" i="68"/>
  <c r="L81" i="68"/>
  <c r="D39" i="68"/>
  <c r="D40" i="68"/>
  <c r="D41" i="68"/>
  <c r="D42" i="68"/>
  <c r="D43" i="68"/>
  <c r="D44" i="68"/>
  <c r="D45" i="68"/>
  <c r="D46" i="68"/>
  <c r="D47" i="68"/>
  <c r="D48" i="68"/>
  <c r="D49" i="68"/>
  <c r="D50" i="68"/>
  <c r="D51" i="68"/>
  <c r="D52" i="68"/>
  <c r="D53" i="68"/>
  <c r="D54" i="68"/>
  <c r="D55" i="68"/>
  <c r="D56" i="68"/>
  <c r="D57" i="68"/>
  <c r="D58" i="68"/>
  <c r="D59" i="68"/>
  <c r="D60" i="68"/>
  <c r="L59" i="68"/>
  <c r="L60" i="68"/>
  <c r="N57" i="68"/>
  <c r="O57" i="68"/>
  <c r="N60" i="68"/>
  <c r="O60" i="68"/>
  <c r="F59" i="68"/>
  <c r="N65" i="66"/>
  <c r="O65" i="66"/>
  <c r="N66" i="66"/>
  <c r="O66" i="66"/>
  <c r="N67" i="66"/>
  <c r="O67" i="66"/>
  <c r="O80" i="66"/>
  <c r="N81" i="66"/>
  <c r="O81" i="66"/>
  <c r="L65" i="66"/>
  <c r="L66" i="66"/>
  <c r="L67" i="66"/>
  <c r="L81" i="66"/>
  <c r="N62" i="66"/>
  <c r="O62" i="66"/>
  <c r="L62" i="66"/>
  <c r="F64" i="66"/>
  <c r="F65" i="66"/>
  <c r="F66" i="66"/>
  <c r="F67" i="66"/>
  <c r="F62" i="66"/>
  <c r="N9" i="66"/>
  <c r="O9" i="66"/>
  <c r="N10" i="66"/>
  <c r="O10" i="66"/>
  <c r="N11" i="66"/>
  <c r="O11" i="66"/>
  <c r="N12" i="66"/>
  <c r="O12" i="66"/>
  <c r="N13" i="66"/>
  <c r="O13" i="66"/>
  <c r="N14" i="66"/>
  <c r="O14" i="66"/>
  <c r="N15" i="66"/>
  <c r="O15" i="66"/>
  <c r="L8" i="66"/>
  <c r="L9" i="66"/>
  <c r="L10" i="66"/>
  <c r="L11" i="66"/>
  <c r="L12" i="66"/>
  <c r="L13" i="66"/>
  <c r="L14" i="66"/>
  <c r="L15" i="66"/>
  <c r="F9" i="66"/>
  <c r="F10" i="66"/>
  <c r="F11" i="66"/>
  <c r="F12" i="66"/>
  <c r="F13" i="66"/>
  <c r="F14" i="66"/>
  <c r="F15" i="66"/>
  <c r="F17" i="66"/>
  <c r="F18" i="66"/>
  <c r="F19" i="66"/>
  <c r="N89" i="48"/>
  <c r="O89" i="48"/>
  <c r="N90" i="48"/>
  <c r="O90" i="48"/>
  <c r="N91" i="48"/>
  <c r="O91" i="48"/>
  <c r="N92" i="48"/>
  <c r="O92" i="48"/>
  <c r="N93" i="48"/>
  <c r="O93" i="48"/>
  <c r="N94" i="48"/>
  <c r="O94" i="48"/>
  <c r="L89" i="48"/>
  <c r="L90" i="48"/>
  <c r="L91" i="48"/>
  <c r="L92" i="48"/>
  <c r="L93" i="48"/>
  <c r="L94" i="48"/>
  <c r="F89" i="48"/>
  <c r="F90" i="48"/>
  <c r="F91" i="48"/>
  <c r="F92" i="48"/>
  <c r="F93" i="48"/>
  <c r="F94" i="48"/>
  <c r="F85" i="48"/>
  <c r="N85" i="48"/>
  <c r="O85" i="48"/>
  <c r="L85" i="48"/>
  <c r="N58" i="48"/>
  <c r="O58" i="48"/>
  <c r="L58" i="48"/>
  <c r="L59" i="48"/>
  <c r="F58" i="48"/>
  <c r="N92" i="47"/>
  <c r="O92" i="47"/>
  <c r="N93" i="47"/>
  <c r="O93" i="47"/>
  <c r="N88" i="47"/>
  <c r="O88" i="47"/>
  <c r="N89" i="47"/>
  <c r="O89" i="47"/>
  <c r="N90" i="47"/>
  <c r="O90" i="47"/>
  <c r="N91" i="47"/>
  <c r="O91" i="47"/>
  <c r="L88" i="47"/>
  <c r="L89" i="47"/>
  <c r="L90" i="47"/>
  <c r="L91" i="47"/>
  <c r="F88" i="47"/>
  <c r="F89" i="47"/>
  <c r="F90" i="47"/>
  <c r="F91" i="47"/>
  <c r="N60" i="46"/>
  <c r="O60" i="46"/>
  <c r="L60" i="46"/>
  <c r="F60" i="46"/>
  <c r="P65" i="66" l="1"/>
  <c r="P94" i="48"/>
  <c r="P90" i="48"/>
  <c r="P58" i="48"/>
  <c r="P60" i="46"/>
  <c r="P81" i="68"/>
  <c r="P67" i="66"/>
  <c r="P66" i="66"/>
  <c r="P62" i="66"/>
  <c r="P15" i="66"/>
  <c r="P12" i="66"/>
  <c r="P13" i="66"/>
  <c r="P14" i="66"/>
  <c r="P10" i="66"/>
  <c r="P93" i="48"/>
  <c r="P89" i="48"/>
  <c r="P85" i="48"/>
  <c r="P92" i="48"/>
  <c r="P88" i="47"/>
  <c r="P90" i="47"/>
  <c r="P81" i="66"/>
  <c r="P9" i="66"/>
  <c r="P11" i="66"/>
  <c r="P91" i="48"/>
  <c r="P91" i="47"/>
  <c r="P92" i="47"/>
  <c r="P89" i="47"/>
  <c r="P93" i="47"/>
  <c r="P60" i="68"/>
  <c r="P57" i="68"/>
  <c r="F30" i="70"/>
  <c r="L74" i="70"/>
  <c r="N74" i="70"/>
  <c r="O74" i="70"/>
  <c r="L75" i="70"/>
  <c r="N75" i="70"/>
  <c r="O75" i="70"/>
  <c r="O76" i="70"/>
  <c r="F74" i="70"/>
  <c r="F75" i="70"/>
  <c r="P74" i="70" l="1"/>
  <c r="P75" i="70"/>
  <c r="L22" i="83" l="1"/>
  <c r="N22" i="83"/>
  <c r="O22" i="83"/>
  <c r="F22" i="83"/>
  <c r="C53" i="2"/>
  <c r="D53" i="2"/>
  <c r="J47" i="2"/>
  <c r="I47" i="2"/>
  <c r="D47" i="2"/>
  <c r="C47" i="2"/>
  <c r="J27" i="2"/>
  <c r="I27" i="2"/>
  <c r="D27" i="2"/>
  <c r="C27" i="2"/>
  <c r="J7" i="2"/>
  <c r="I7" i="2"/>
  <c r="D7" i="2"/>
  <c r="G7" i="2" s="1"/>
  <c r="P22" i="83" l="1"/>
  <c r="O47" i="2"/>
  <c r="G27" i="2"/>
  <c r="M47" i="2"/>
  <c r="P47" i="2"/>
  <c r="G47" i="2"/>
  <c r="P27" i="2"/>
  <c r="M27" i="2"/>
  <c r="O27" i="2"/>
  <c r="M7" i="2"/>
  <c r="P7" i="2"/>
  <c r="O7" i="2"/>
  <c r="Q47" i="2" l="1"/>
  <c r="Q27" i="2"/>
  <c r="Q7" i="2"/>
  <c r="O32" i="79" l="1"/>
  <c r="P33" i="79" s="1"/>
  <c r="O21" i="79"/>
  <c r="P22" i="79" s="1"/>
  <c r="O10" i="79"/>
  <c r="P11" i="79" s="1"/>
  <c r="K20" i="75"/>
  <c r="K21" i="75"/>
  <c r="K22" i="75"/>
  <c r="K23" i="75"/>
  <c r="AA64" i="60"/>
  <c r="AP64" i="60" s="1"/>
  <c r="AA65" i="60"/>
  <c r="AA66" i="60"/>
  <c r="AA67" i="60"/>
  <c r="K64" i="60"/>
  <c r="K65" i="60"/>
  <c r="K66" i="60"/>
  <c r="K67" i="60"/>
  <c r="K42" i="60"/>
  <c r="K43" i="60"/>
  <c r="K44" i="60"/>
  <c r="K45" i="60"/>
  <c r="AA20" i="60"/>
  <c r="AC20" i="60"/>
  <c r="AA21" i="60"/>
  <c r="AC21" i="60"/>
  <c r="AA22" i="60"/>
  <c r="AC22" i="60"/>
  <c r="AA23" i="60"/>
  <c r="AC23" i="60"/>
  <c r="K20" i="60"/>
  <c r="M20" i="60"/>
  <c r="K21" i="60"/>
  <c r="AP21" i="60" s="1"/>
  <c r="M21" i="60"/>
  <c r="K22" i="60"/>
  <c r="M22" i="60"/>
  <c r="K23" i="60"/>
  <c r="M23" i="60"/>
  <c r="N25" i="70"/>
  <c r="O25" i="70"/>
  <c r="N26" i="70"/>
  <c r="O26" i="70"/>
  <c r="O27" i="70"/>
  <c r="N28" i="70"/>
  <c r="O28" i="70"/>
  <c r="L25" i="70"/>
  <c r="L26" i="70"/>
  <c r="L28" i="70"/>
  <c r="F25" i="70"/>
  <c r="F26" i="70"/>
  <c r="F28" i="70"/>
  <c r="N72" i="70"/>
  <c r="O72" i="70"/>
  <c r="O73" i="70"/>
  <c r="L72" i="70"/>
  <c r="F72" i="70"/>
  <c r="F92" i="68"/>
  <c r="F60" i="68"/>
  <c r="B82" i="66"/>
  <c r="C82" i="66"/>
  <c r="N46" i="66"/>
  <c r="O46" i="66"/>
  <c r="O47" i="66"/>
  <c r="L46" i="66"/>
  <c r="F46" i="66"/>
  <c r="B55" i="66"/>
  <c r="C55" i="66"/>
  <c r="N79" i="48"/>
  <c r="O79" i="48"/>
  <c r="N80" i="48"/>
  <c r="O80" i="48"/>
  <c r="N81" i="48"/>
  <c r="O81" i="48"/>
  <c r="N82" i="48"/>
  <c r="O82" i="48"/>
  <c r="N83" i="48"/>
  <c r="O83" i="48"/>
  <c r="L79" i="48"/>
  <c r="L80" i="48"/>
  <c r="F79" i="48"/>
  <c r="F83" i="48"/>
  <c r="L83" i="48"/>
  <c r="F88" i="48"/>
  <c r="J68" i="48"/>
  <c r="J69" i="48"/>
  <c r="J70" i="48"/>
  <c r="J71" i="48"/>
  <c r="J72" i="48"/>
  <c r="J73" i="48"/>
  <c r="J74" i="48"/>
  <c r="J75" i="48"/>
  <c r="J76" i="48"/>
  <c r="J77" i="48"/>
  <c r="J78" i="48"/>
  <c r="J79" i="48"/>
  <c r="J80" i="48"/>
  <c r="J81" i="48"/>
  <c r="J82" i="48"/>
  <c r="J83" i="48"/>
  <c r="J84" i="48"/>
  <c r="J85" i="48"/>
  <c r="J86" i="48"/>
  <c r="J87" i="48"/>
  <c r="J88" i="48"/>
  <c r="J89" i="48"/>
  <c r="J90" i="48"/>
  <c r="J91" i="48"/>
  <c r="J92" i="48"/>
  <c r="J93" i="48"/>
  <c r="J94" i="48"/>
  <c r="L29" i="48"/>
  <c r="N29" i="48"/>
  <c r="O29" i="48"/>
  <c r="L30" i="48"/>
  <c r="N30" i="48"/>
  <c r="O30" i="48"/>
  <c r="F29" i="48"/>
  <c r="N94" i="47"/>
  <c r="O94" i="47"/>
  <c r="L92" i="47"/>
  <c r="L93" i="47"/>
  <c r="L94" i="47"/>
  <c r="F92" i="47"/>
  <c r="F93" i="47"/>
  <c r="F94" i="47"/>
  <c r="N84" i="47"/>
  <c r="O84" i="47"/>
  <c r="L84" i="47"/>
  <c r="F84" i="47"/>
  <c r="N73" i="47"/>
  <c r="O73" i="47"/>
  <c r="L73" i="47"/>
  <c r="F73" i="47"/>
  <c r="N49" i="47"/>
  <c r="O49" i="47"/>
  <c r="L49" i="47"/>
  <c r="F49" i="47"/>
  <c r="N86" i="83"/>
  <c r="O86" i="83"/>
  <c r="N87" i="83"/>
  <c r="O87" i="83"/>
  <c r="N88" i="83"/>
  <c r="O88" i="83"/>
  <c r="O89" i="83"/>
  <c r="O90" i="83"/>
  <c r="L87" i="83"/>
  <c r="L88" i="83"/>
  <c r="F87" i="83"/>
  <c r="F88" i="83"/>
  <c r="N88" i="46"/>
  <c r="O88" i="46"/>
  <c r="N89" i="46"/>
  <c r="O89" i="46"/>
  <c r="N90" i="46"/>
  <c r="O90" i="46"/>
  <c r="N91" i="46"/>
  <c r="O91" i="46"/>
  <c r="N92" i="46"/>
  <c r="O92" i="46"/>
  <c r="N93" i="46"/>
  <c r="O93" i="46"/>
  <c r="L88" i="46"/>
  <c r="L89" i="46"/>
  <c r="L90" i="46"/>
  <c r="L91" i="46"/>
  <c r="L92" i="46"/>
  <c r="F88" i="46"/>
  <c r="F89" i="46"/>
  <c r="F90" i="46"/>
  <c r="F91" i="46"/>
  <c r="F92" i="46"/>
  <c r="F93" i="46"/>
  <c r="L94" i="81"/>
  <c r="N94" i="81"/>
  <c r="O94" i="81"/>
  <c r="N87" i="81"/>
  <c r="N88" i="81"/>
  <c r="L86" i="81"/>
  <c r="L87" i="81"/>
  <c r="F87" i="81"/>
  <c r="F94" i="81"/>
  <c r="N87" i="36"/>
  <c r="O87" i="36"/>
  <c r="L87" i="36"/>
  <c r="F87" i="36"/>
  <c r="N94" i="36"/>
  <c r="L94" i="36"/>
  <c r="F94" i="36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O95" i="83"/>
  <c r="N95" i="83"/>
  <c r="L95" i="83"/>
  <c r="K95" i="83"/>
  <c r="J95" i="83"/>
  <c r="F95" i="83"/>
  <c r="I94" i="83"/>
  <c r="K94" i="83" s="1"/>
  <c r="H94" i="83"/>
  <c r="C94" i="83"/>
  <c r="E94" i="83" s="1"/>
  <c r="B94" i="83"/>
  <c r="K93" i="83"/>
  <c r="J93" i="83"/>
  <c r="E93" i="83"/>
  <c r="D93" i="83"/>
  <c r="K92" i="83"/>
  <c r="J92" i="83"/>
  <c r="E92" i="83"/>
  <c r="D92" i="83"/>
  <c r="K91" i="83"/>
  <c r="J91" i="83"/>
  <c r="E91" i="83"/>
  <c r="D91" i="83"/>
  <c r="K90" i="83"/>
  <c r="J90" i="83"/>
  <c r="E90" i="83"/>
  <c r="D90" i="83"/>
  <c r="K89" i="83"/>
  <c r="J89" i="83"/>
  <c r="E89" i="83"/>
  <c r="D89" i="83"/>
  <c r="K88" i="83"/>
  <c r="J88" i="83"/>
  <c r="E88" i="83"/>
  <c r="D88" i="83"/>
  <c r="K87" i="83"/>
  <c r="J87" i="83"/>
  <c r="E87" i="83"/>
  <c r="D87" i="83"/>
  <c r="L86" i="83"/>
  <c r="K86" i="83"/>
  <c r="J86" i="83"/>
  <c r="F86" i="83"/>
  <c r="E86" i="83"/>
  <c r="D86" i="83"/>
  <c r="O85" i="83"/>
  <c r="N85" i="83"/>
  <c r="L85" i="83"/>
  <c r="K85" i="83"/>
  <c r="J85" i="83"/>
  <c r="F85" i="83"/>
  <c r="E85" i="83"/>
  <c r="D85" i="83"/>
  <c r="O84" i="83"/>
  <c r="N84" i="83"/>
  <c r="L84" i="83"/>
  <c r="K84" i="83"/>
  <c r="J84" i="83"/>
  <c r="F84" i="83"/>
  <c r="E84" i="83"/>
  <c r="D84" i="83"/>
  <c r="O83" i="83"/>
  <c r="N83" i="83"/>
  <c r="L83" i="83"/>
  <c r="K83" i="83"/>
  <c r="J83" i="83"/>
  <c r="F83" i="83"/>
  <c r="E83" i="83"/>
  <c r="D83" i="83"/>
  <c r="O82" i="83"/>
  <c r="N82" i="83"/>
  <c r="L82" i="83"/>
  <c r="K82" i="83"/>
  <c r="J82" i="83"/>
  <c r="F82" i="83"/>
  <c r="E82" i="83"/>
  <c r="D82" i="83"/>
  <c r="O81" i="83"/>
  <c r="N81" i="83"/>
  <c r="L81" i="83"/>
  <c r="K81" i="83"/>
  <c r="J81" i="83"/>
  <c r="F81" i="83"/>
  <c r="E81" i="83"/>
  <c r="D81" i="83"/>
  <c r="O80" i="83"/>
  <c r="N80" i="83"/>
  <c r="L80" i="83"/>
  <c r="K80" i="83"/>
  <c r="J80" i="83"/>
  <c r="F80" i="83"/>
  <c r="E80" i="83"/>
  <c r="D80" i="83"/>
  <c r="O79" i="83"/>
  <c r="N79" i="83"/>
  <c r="L79" i="83"/>
  <c r="K79" i="83"/>
  <c r="J79" i="83"/>
  <c r="F79" i="83"/>
  <c r="E79" i="83"/>
  <c r="D79" i="83"/>
  <c r="O78" i="83"/>
  <c r="N78" i="83"/>
  <c r="L78" i="83"/>
  <c r="K78" i="83"/>
  <c r="J78" i="83"/>
  <c r="F78" i="83"/>
  <c r="E78" i="83"/>
  <c r="D78" i="83"/>
  <c r="O77" i="83"/>
  <c r="N77" i="83"/>
  <c r="L77" i="83"/>
  <c r="K77" i="83"/>
  <c r="J77" i="83"/>
  <c r="F77" i="83"/>
  <c r="E77" i="83"/>
  <c r="D77" i="83"/>
  <c r="O76" i="83"/>
  <c r="K76" i="83"/>
  <c r="J76" i="83"/>
  <c r="E76" i="83"/>
  <c r="D76" i="83"/>
  <c r="O75" i="83"/>
  <c r="N75" i="83"/>
  <c r="L75" i="83"/>
  <c r="K75" i="83"/>
  <c r="J75" i="83"/>
  <c r="F75" i="83"/>
  <c r="E75" i="83"/>
  <c r="D75" i="83"/>
  <c r="K74" i="83"/>
  <c r="J74" i="83"/>
  <c r="E74" i="83"/>
  <c r="D74" i="83"/>
  <c r="O73" i="83"/>
  <c r="N73" i="83"/>
  <c r="L73" i="83"/>
  <c r="K73" i="83"/>
  <c r="J73" i="83"/>
  <c r="F73" i="83"/>
  <c r="E73" i="83"/>
  <c r="D73" i="83"/>
  <c r="O72" i="83"/>
  <c r="N72" i="83"/>
  <c r="L72" i="83"/>
  <c r="K72" i="83"/>
  <c r="J72" i="83"/>
  <c r="F72" i="83"/>
  <c r="E72" i="83"/>
  <c r="D72" i="83"/>
  <c r="O71" i="83"/>
  <c r="N71" i="83"/>
  <c r="L71" i="83"/>
  <c r="K71" i="83"/>
  <c r="J71" i="83"/>
  <c r="F71" i="83"/>
  <c r="E71" i="83"/>
  <c r="D71" i="83"/>
  <c r="O70" i="83"/>
  <c r="K70" i="83"/>
  <c r="J70" i="83"/>
  <c r="E70" i="83"/>
  <c r="D70" i="83"/>
  <c r="O69" i="83"/>
  <c r="N69" i="83"/>
  <c r="L69" i="83"/>
  <c r="K69" i="83"/>
  <c r="J69" i="83"/>
  <c r="F69" i="83"/>
  <c r="E69" i="83"/>
  <c r="D69" i="83"/>
  <c r="O68" i="83"/>
  <c r="N68" i="83"/>
  <c r="L68" i="83"/>
  <c r="K68" i="83"/>
  <c r="J68" i="83"/>
  <c r="F68" i="83"/>
  <c r="E68" i="83"/>
  <c r="D68" i="83"/>
  <c r="O67" i="83"/>
  <c r="N67" i="83"/>
  <c r="L67" i="83"/>
  <c r="K67" i="83"/>
  <c r="J67" i="83"/>
  <c r="F67" i="83"/>
  <c r="E67" i="83"/>
  <c r="D67" i="83"/>
  <c r="N65" i="83"/>
  <c r="J65" i="83"/>
  <c r="H65" i="83"/>
  <c r="D65" i="83"/>
  <c r="B65" i="83"/>
  <c r="O61" i="83"/>
  <c r="N61" i="83"/>
  <c r="L61" i="83"/>
  <c r="F61" i="83"/>
  <c r="K60" i="83"/>
  <c r="J60" i="83"/>
  <c r="K59" i="83"/>
  <c r="E59" i="83"/>
  <c r="D59" i="83"/>
  <c r="K58" i="83"/>
  <c r="E58" i="83"/>
  <c r="D58" i="83"/>
  <c r="K57" i="83"/>
  <c r="E57" i="83"/>
  <c r="D57" i="83"/>
  <c r="K56" i="83"/>
  <c r="E56" i="83"/>
  <c r="D56" i="83"/>
  <c r="K55" i="83"/>
  <c r="E55" i="83"/>
  <c r="D55" i="83"/>
  <c r="O54" i="83"/>
  <c r="N54" i="83"/>
  <c r="L54" i="83"/>
  <c r="K54" i="83"/>
  <c r="F54" i="83"/>
  <c r="E54" i="83"/>
  <c r="D54" i="83"/>
  <c r="O53" i="83"/>
  <c r="N53" i="83"/>
  <c r="L53" i="83"/>
  <c r="K53" i="83"/>
  <c r="F53" i="83"/>
  <c r="E53" i="83"/>
  <c r="D53" i="83"/>
  <c r="O52" i="83"/>
  <c r="N52" i="83"/>
  <c r="L52" i="83"/>
  <c r="K52" i="83"/>
  <c r="F52" i="83"/>
  <c r="E52" i="83"/>
  <c r="D52" i="83"/>
  <c r="O51" i="83"/>
  <c r="N51" i="83"/>
  <c r="L51" i="83"/>
  <c r="K51" i="83"/>
  <c r="F51" i="83"/>
  <c r="E51" i="83"/>
  <c r="D51" i="83"/>
  <c r="O50" i="83"/>
  <c r="N50" i="83"/>
  <c r="L50" i="83"/>
  <c r="K50" i="83"/>
  <c r="F50" i="83"/>
  <c r="E50" i="83"/>
  <c r="D50" i="83"/>
  <c r="O49" i="83"/>
  <c r="N49" i="83"/>
  <c r="L49" i="83"/>
  <c r="K49" i="83"/>
  <c r="F49" i="83"/>
  <c r="E49" i="83"/>
  <c r="D49" i="83"/>
  <c r="O48" i="83"/>
  <c r="N48" i="83"/>
  <c r="L48" i="83"/>
  <c r="K48" i="83"/>
  <c r="F48" i="83"/>
  <c r="E48" i="83"/>
  <c r="D48" i="83"/>
  <c r="O47" i="83"/>
  <c r="N47" i="83"/>
  <c r="L47" i="83"/>
  <c r="K47" i="83"/>
  <c r="F47" i="83"/>
  <c r="E47" i="83"/>
  <c r="D47" i="83"/>
  <c r="O46" i="83"/>
  <c r="N46" i="83"/>
  <c r="L46" i="83"/>
  <c r="K46" i="83"/>
  <c r="F46" i="83"/>
  <c r="E46" i="83"/>
  <c r="D46" i="83"/>
  <c r="O45" i="83"/>
  <c r="N45" i="83"/>
  <c r="L45" i="83"/>
  <c r="K45" i="83"/>
  <c r="F45" i="83"/>
  <c r="E45" i="83"/>
  <c r="D45" i="83"/>
  <c r="O44" i="83"/>
  <c r="N44" i="83"/>
  <c r="L44" i="83"/>
  <c r="K44" i="83"/>
  <c r="F44" i="83"/>
  <c r="E44" i="83"/>
  <c r="D44" i="83"/>
  <c r="O43" i="83"/>
  <c r="N43" i="83"/>
  <c r="L43" i="83"/>
  <c r="K43" i="83"/>
  <c r="F43" i="83"/>
  <c r="E43" i="83"/>
  <c r="D43" i="83"/>
  <c r="O42" i="83"/>
  <c r="N42" i="83"/>
  <c r="L42" i="83"/>
  <c r="K42" i="83"/>
  <c r="F42" i="83"/>
  <c r="E42" i="83"/>
  <c r="D42" i="83"/>
  <c r="O41" i="83"/>
  <c r="N41" i="83"/>
  <c r="L41" i="83"/>
  <c r="K41" i="83"/>
  <c r="F41" i="83"/>
  <c r="E41" i="83"/>
  <c r="D41" i="83"/>
  <c r="O40" i="83"/>
  <c r="N40" i="83"/>
  <c r="L40" i="83"/>
  <c r="K40" i="83"/>
  <c r="F40" i="83"/>
  <c r="E40" i="83"/>
  <c r="D40" i="83"/>
  <c r="O39" i="83"/>
  <c r="N39" i="83"/>
  <c r="L39" i="83"/>
  <c r="K39" i="83"/>
  <c r="F39" i="83"/>
  <c r="E39" i="83"/>
  <c r="D39" i="83"/>
  <c r="N37" i="83"/>
  <c r="J37" i="83"/>
  <c r="H37" i="83"/>
  <c r="F37" i="83"/>
  <c r="F65" i="83" s="1"/>
  <c r="D37" i="83"/>
  <c r="B37" i="83"/>
  <c r="O33" i="83"/>
  <c r="N33" i="83"/>
  <c r="L33" i="83"/>
  <c r="F33" i="83"/>
  <c r="I32" i="83"/>
  <c r="H32" i="83"/>
  <c r="J32" i="83" s="1"/>
  <c r="C32" i="83"/>
  <c r="B32" i="83"/>
  <c r="D32" i="83" s="1"/>
  <c r="O31" i="83"/>
  <c r="N31" i="83"/>
  <c r="L31" i="83"/>
  <c r="K31" i="83"/>
  <c r="J31" i="83"/>
  <c r="F31" i="83"/>
  <c r="E31" i="83"/>
  <c r="D31" i="83"/>
  <c r="O30" i="83"/>
  <c r="N30" i="83"/>
  <c r="L30" i="83"/>
  <c r="K30" i="83"/>
  <c r="J30" i="83"/>
  <c r="F30" i="83"/>
  <c r="E30" i="83"/>
  <c r="D30" i="83"/>
  <c r="O29" i="83"/>
  <c r="N29" i="83"/>
  <c r="L29" i="83"/>
  <c r="K29" i="83"/>
  <c r="J29" i="83"/>
  <c r="F29" i="83"/>
  <c r="E29" i="83"/>
  <c r="D29" i="83"/>
  <c r="O28" i="83"/>
  <c r="N28" i="83"/>
  <c r="L28" i="83"/>
  <c r="K28" i="83"/>
  <c r="J28" i="83"/>
  <c r="F28" i="83"/>
  <c r="E28" i="83"/>
  <c r="D28" i="83"/>
  <c r="O27" i="83"/>
  <c r="N27" i="83"/>
  <c r="L27" i="83"/>
  <c r="K27" i="83"/>
  <c r="J27" i="83"/>
  <c r="F27" i="83"/>
  <c r="E27" i="83"/>
  <c r="D27" i="83"/>
  <c r="O26" i="83"/>
  <c r="N26" i="83"/>
  <c r="L26" i="83"/>
  <c r="K26" i="83"/>
  <c r="J26" i="83"/>
  <c r="F26" i="83"/>
  <c r="E26" i="83"/>
  <c r="D26" i="83"/>
  <c r="O25" i="83"/>
  <c r="K25" i="83"/>
  <c r="J25" i="83"/>
  <c r="E25" i="83"/>
  <c r="D25" i="83"/>
  <c r="O24" i="83"/>
  <c r="N24" i="83"/>
  <c r="L24" i="83"/>
  <c r="K24" i="83"/>
  <c r="J24" i="83"/>
  <c r="F24" i="83"/>
  <c r="E24" i="83"/>
  <c r="D24" i="83"/>
  <c r="O23" i="83"/>
  <c r="N23" i="83"/>
  <c r="L23" i="83"/>
  <c r="K23" i="83"/>
  <c r="J23" i="83"/>
  <c r="F23" i="83"/>
  <c r="E23" i="83"/>
  <c r="D23" i="83"/>
  <c r="K22" i="83"/>
  <c r="J22" i="83"/>
  <c r="E22" i="83"/>
  <c r="D22" i="83"/>
  <c r="O21" i="83"/>
  <c r="N21" i="83"/>
  <c r="L21" i="83"/>
  <c r="K21" i="83"/>
  <c r="J21" i="83"/>
  <c r="F21" i="83"/>
  <c r="E21" i="83"/>
  <c r="D21" i="83"/>
  <c r="O20" i="83"/>
  <c r="N20" i="83"/>
  <c r="L20" i="83"/>
  <c r="K20" i="83"/>
  <c r="J20" i="83"/>
  <c r="F20" i="83"/>
  <c r="E20" i="83"/>
  <c r="D20" i="83"/>
  <c r="O19" i="83"/>
  <c r="N19" i="83"/>
  <c r="L19" i="83"/>
  <c r="K19" i="83"/>
  <c r="J19" i="83"/>
  <c r="F19" i="83"/>
  <c r="E19" i="83"/>
  <c r="D19" i="83"/>
  <c r="O18" i="83"/>
  <c r="N18" i="83"/>
  <c r="L18" i="83"/>
  <c r="K18" i="83"/>
  <c r="J18" i="83"/>
  <c r="F18" i="83"/>
  <c r="E18" i="83"/>
  <c r="D18" i="83"/>
  <c r="O17" i="83"/>
  <c r="N17" i="83"/>
  <c r="L17" i="83"/>
  <c r="K17" i="83"/>
  <c r="J17" i="83"/>
  <c r="F17" i="83"/>
  <c r="E17" i="83"/>
  <c r="D17" i="83"/>
  <c r="O16" i="83"/>
  <c r="N16" i="83"/>
  <c r="L16" i="83"/>
  <c r="K16" i="83"/>
  <c r="J16" i="83"/>
  <c r="F16" i="83"/>
  <c r="E16" i="83"/>
  <c r="D16" i="83"/>
  <c r="O15" i="83"/>
  <c r="N15" i="83"/>
  <c r="L15" i="83"/>
  <c r="K15" i="83"/>
  <c r="J15" i="83"/>
  <c r="F15" i="83"/>
  <c r="E15" i="83"/>
  <c r="D15" i="83"/>
  <c r="O14" i="83"/>
  <c r="N14" i="83"/>
  <c r="L14" i="83"/>
  <c r="K14" i="83"/>
  <c r="J14" i="83"/>
  <c r="F14" i="83"/>
  <c r="E14" i="83"/>
  <c r="D14" i="83"/>
  <c r="O13" i="83"/>
  <c r="K13" i="83"/>
  <c r="J13" i="83"/>
  <c r="E13" i="83"/>
  <c r="D13" i="83"/>
  <c r="O12" i="83"/>
  <c r="N12" i="83"/>
  <c r="L12" i="83"/>
  <c r="K12" i="83"/>
  <c r="J12" i="83"/>
  <c r="F12" i="83"/>
  <c r="E12" i="83"/>
  <c r="D12" i="83"/>
  <c r="O11" i="83"/>
  <c r="N11" i="83"/>
  <c r="L11" i="83"/>
  <c r="K11" i="83"/>
  <c r="J11" i="83"/>
  <c r="F11" i="83"/>
  <c r="E11" i="83"/>
  <c r="D11" i="83"/>
  <c r="O10" i="83"/>
  <c r="N10" i="83"/>
  <c r="L10" i="83"/>
  <c r="K10" i="83"/>
  <c r="J10" i="83"/>
  <c r="F10" i="83"/>
  <c r="E10" i="83"/>
  <c r="D10" i="83"/>
  <c r="O9" i="83"/>
  <c r="N9" i="83"/>
  <c r="L9" i="83"/>
  <c r="K9" i="83"/>
  <c r="J9" i="83"/>
  <c r="F9" i="83"/>
  <c r="E9" i="83"/>
  <c r="D9" i="83"/>
  <c r="O8" i="83"/>
  <c r="N8" i="83"/>
  <c r="L8" i="83"/>
  <c r="K8" i="83"/>
  <c r="J8" i="83"/>
  <c r="F8" i="83"/>
  <c r="E8" i="83"/>
  <c r="D8" i="83"/>
  <c r="O7" i="83"/>
  <c r="N7" i="83"/>
  <c r="L7" i="83"/>
  <c r="K7" i="83"/>
  <c r="J7" i="83"/>
  <c r="F7" i="83"/>
  <c r="E7" i="83"/>
  <c r="D7" i="83"/>
  <c r="C6" i="83"/>
  <c r="O6" i="83" s="1"/>
  <c r="B6" i="83"/>
  <c r="D66" i="83" s="1"/>
  <c r="N5" i="83"/>
  <c r="L5" i="83"/>
  <c r="L37" i="83" s="1"/>
  <c r="L65" i="83" s="1"/>
  <c r="J5" i="83"/>
  <c r="H5" i="83"/>
  <c r="D5" i="83"/>
  <c r="P5" i="68"/>
  <c r="L5" i="68"/>
  <c r="H55" i="66"/>
  <c r="I55" i="66"/>
  <c r="P5" i="48"/>
  <c r="L5" i="48"/>
  <c r="O96" i="81"/>
  <c r="N96" i="81"/>
  <c r="L96" i="81"/>
  <c r="K96" i="81"/>
  <c r="J96" i="81"/>
  <c r="F96" i="81"/>
  <c r="I95" i="81"/>
  <c r="H95" i="81"/>
  <c r="C95" i="81"/>
  <c r="B95" i="81"/>
  <c r="D95" i="81" s="1"/>
  <c r="K94" i="81"/>
  <c r="J94" i="81"/>
  <c r="E94" i="81"/>
  <c r="D94" i="81"/>
  <c r="O93" i="81"/>
  <c r="N93" i="81"/>
  <c r="L93" i="81"/>
  <c r="K93" i="81"/>
  <c r="J93" i="81"/>
  <c r="F93" i="81"/>
  <c r="E93" i="81"/>
  <c r="D93" i="81"/>
  <c r="O92" i="81"/>
  <c r="N92" i="81"/>
  <c r="L92" i="81"/>
  <c r="K92" i="81"/>
  <c r="J92" i="81"/>
  <c r="F92" i="81"/>
  <c r="E92" i="81"/>
  <c r="D92" i="81"/>
  <c r="O91" i="81"/>
  <c r="N91" i="81"/>
  <c r="L91" i="81"/>
  <c r="K91" i="81"/>
  <c r="J91" i="81"/>
  <c r="F91" i="81"/>
  <c r="E91" i="81"/>
  <c r="D91" i="81"/>
  <c r="O90" i="81"/>
  <c r="N90" i="81"/>
  <c r="L90" i="81"/>
  <c r="K90" i="81"/>
  <c r="J90" i="81"/>
  <c r="F90" i="81"/>
  <c r="E90" i="81"/>
  <c r="D90" i="81"/>
  <c r="O89" i="81"/>
  <c r="N89" i="81"/>
  <c r="L89" i="81"/>
  <c r="K89" i="81"/>
  <c r="J89" i="81"/>
  <c r="F89" i="81"/>
  <c r="E89" i="81"/>
  <c r="D89" i="81"/>
  <c r="O88" i="81"/>
  <c r="L88" i="81"/>
  <c r="K88" i="81"/>
  <c r="J88" i="81"/>
  <c r="F88" i="81"/>
  <c r="E88" i="81"/>
  <c r="D88" i="81"/>
  <c r="O87" i="81"/>
  <c r="K87" i="81"/>
  <c r="J87" i="81"/>
  <c r="E87" i="81"/>
  <c r="D87" i="81"/>
  <c r="O86" i="81"/>
  <c r="N86" i="81"/>
  <c r="K86" i="81"/>
  <c r="J86" i="81"/>
  <c r="F86" i="81"/>
  <c r="E86" i="81"/>
  <c r="D86" i="81"/>
  <c r="O85" i="81"/>
  <c r="N85" i="81"/>
  <c r="L85" i="81"/>
  <c r="K85" i="81"/>
  <c r="J85" i="81"/>
  <c r="F85" i="81"/>
  <c r="E85" i="81"/>
  <c r="D85" i="81"/>
  <c r="O84" i="81"/>
  <c r="N84" i="81"/>
  <c r="L84" i="81"/>
  <c r="K84" i="81"/>
  <c r="J84" i="81"/>
  <c r="F84" i="81"/>
  <c r="E84" i="81"/>
  <c r="D84" i="81"/>
  <c r="O83" i="81"/>
  <c r="N83" i="81"/>
  <c r="L83" i="81"/>
  <c r="K83" i="81"/>
  <c r="J83" i="81"/>
  <c r="F83" i="81"/>
  <c r="E83" i="81"/>
  <c r="D83" i="81"/>
  <c r="O82" i="81"/>
  <c r="N82" i="81"/>
  <c r="L82" i="81"/>
  <c r="K82" i="81"/>
  <c r="J82" i="81"/>
  <c r="F82" i="81"/>
  <c r="E82" i="81"/>
  <c r="D82" i="81"/>
  <c r="O81" i="81"/>
  <c r="N81" i="81"/>
  <c r="L81" i="81"/>
  <c r="K81" i="81"/>
  <c r="J81" i="81"/>
  <c r="F81" i="81"/>
  <c r="E81" i="81"/>
  <c r="D81" i="81"/>
  <c r="O80" i="81"/>
  <c r="N80" i="81"/>
  <c r="L80" i="81"/>
  <c r="K80" i="81"/>
  <c r="J80" i="81"/>
  <c r="F80" i="81"/>
  <c r="E80" i="81"/>
  <c r="D80" i="81"/>
  <c r="O79" i="81"/>
  <c r="N79" i="81"/>
  <c r="L79" i="81"/>
  <c r="K79" i="81"/>
  <c r="J79" i="81"/>
  <c r="F79" i="81"/>
  <c r="E79" i="81"/>
  <c r="D79" i="81"/>
  <c r="O78" i="81"/>
  <c r="N78" i="81"/>
  <c r="L78" i="81"/>
  <c r="K78" i="81"/>
  <c r="J78" i="81"/>
  <c r="F78" i="81"/>
  <c r="E78" i="81"/>
  <c r="D78" i="81"/>
  <c r="O77" i="81"/>
  <c r="N77" i="81"/>
  <c r="L77" i="81"/>
  <c r="K77" i="81"/>
  <c r="J77" i="81"/>
  <c r="F77" i="81"/>
  <c r="E77" i="81"/>
  <c r="D77" i="81"/>
  <c r="O76" i="81"/>
  <c r="N76" i="81"/>
  <c r="L76" i="81"/>
  <c r="K76" i="81"/>
  <c r="J76" i="81"/>
  <c r="F76" i="81"/>
  <c r="E76" i="81"/>
  <c r="D76" i="81"/>
  <c r="O75" i="81"/>
  <c r="N75" i="81"/>
  <c r="L75" i="81"/>
  <c r="K75" i="81"/>
  <c r="J75" i="81"/>
  <c r="F75" i="81"/>
  <c r="E75" i="81"/>
  <c r="D75" i="81"/>
  <c r="O74" i="81"/>
  <c r="N74" i="81"/>
  <c r="L74" i="81"/>
  <c r="K74" i="81"/>
  <c r="J74" i="81"/>
  <c r="F74" i="81"/>
  <c r="E74" i="81"/>
  <c r="D74" i="81"/>
  <c r="O73" i="81"/>
  <c r="N73" i="81"/>
  <c r="L73" i="81"/>
  <c r="K73" i="81"/>
  <c r="J73" i="81"/>
  <c r="F73" i="81"/>
  <c r="E73" i="81"/>
  <c r="D73" i="81"/>
  <c r="O72" i="81"/>
  <c r="N72" i="81"/>
  <c r="L72" i="81"/>
  <c r="K72" i="81"/>
  <c r="J72" i="81"/>
  <c r="F72" i="81"/>
  <c r="E72" i="81"/>
  <c r="D72" i="81"/>
  <c r="O71" i="81"/>
  <c r="N71" i="81"/>
  <c r="L71" i="81"/>
  <c r="K71" i="81"/>
  <c r="J71" i="81"/>
  <c r="F71" i="81"/>
  <c r="E71" i="81"/>
  <c r="D71" i="81"/>
  <c r="O70" i="81"/>
  <c r="N70" i="81"/>
  <c r="L70" i="81"/>
  <c r="K70" i="81"/>
  <c r="J70" i="81"/>
  <c r="F70" i="81"/>
  <c r="E70" i="81"/>
  <c r="D70" i="81"/>
  <c r="O69" i="81"/>
  <c r="N69" i="81"/>
  <c r="L69" i="81"/>
  <c r="K69" i="81"/>
  <c r="J69" i="81"/>
  <c r="F69" i="81"/>
  <c r="E69" i="81"/>
  <c r="D69" i="81"/>
  <c r="O68" i="81"/>
  <c r="N68" i="81"/>
  <c r="L68" i="81"/>
  <c r="K68" i="81"/>
  <c r="J68" i="81"/>
  <c r="F68" i="81"/>
  <c r="E68" i="81"/>
  <c r="D68" i="81"/>
  <c r="N67" i="81"/>
  <c r="J67" i="81"/>
  <c r="H67" i="81"/>
  <c r="D67" i="81"/>
  <c r="B67" i="81"/>
  <c r="N66" i="81"/>
  <c r="J66" i="81"/>
  <c r="H66" i="81"/>
  <c r="D66" i="81"/>
  <c r="B66" i="81"/>
  <c r="O62" i="81"/>
  <c r="N62" i="81"/>
  <c r="L62" i="81"/>
  <c r="F62" i="81"/>
  <c r="I61" i="81"/>
  <c r="K61" i="81" s="1"/>
  <c r="H61" i="81"/>
  <c r="J61" i="81" s="1"/>
  <c r="C61" i="81"/>
  <c r="B61" i="81"/>
  <c r="D61" i="81" s="1"/>
  <c r="O60" i="81"/>
  <c r="K60" i="81"/>
  <c r="J60" i="81"/>
  <c r="E60" i="81"/>
  <c r="D60" i="81"/>
  <c r="O59" i="81"/>
  <c r="N59" i="81"/>
  <c r="L59" i="81"/>
  <c r="K59" i="81"/>
  <c r="J59" i="81"/>
  <c r="F59" i="81"/>
  <c r="E59" i="81"/>
  <c r="D59" i="81"/>
  <c r="O58" i="81"/>
  <c r="N58" i="81"/>
  <c r="L58" i="81"/>
  <c r="K58" i="81"/>
  <c r="J58" i="81"/>
  <c r="F58" i="81"/>
  <c r="E58" i="81"/>
  <c r="D58" i="81"/>
  <c r="K57" i="81"/>
  <c r="J57" i="81"/>
  <c r="E57" i="81"/>
  <c r="D57" i="81"/>
  <c r="K56" i="81"/>
  <c r="J56" i="81"/>
  <c r="E56" i="81"/>
  <c r="D56" i="81"/>
  <c r="K55" i="81"/>
  <c r="J55" i="81"/>
  <c r="E55" i="81"/>
  <c r="D55" i="81"/>
  <c r="K54" i="81"/>
  <c r="J54" i="81"/>
  <c r="E54" i="81"/>
  <c r="D54" i="81"/>
  <c r="K53" i="81"/>
  <c r="J53" i="81"/>
  <c r="E53" i="81"/>
  <c r="D53" i="81"/>
  <c r="O52" i="81"/>
  <c r="N52" i="81"/>
  <c r="L52" i="81"/>
  <c r="K52" i="81"/>
  <c r="J52" i="81"/>
  <c r="F52" i="81"/>
  <c r="E52" i="81"/>
  <c r="D52" i="81"/>
  <c r="O51" i="81"/>
  <c r="N51" i="81"/>
  <c r="L51" i="81"/>
  <c r="K51" i="81"/>
  <c r="J51" i="81"/>
  <c r="F51" i="81"/>
  <c r="E51" i="81"/>
  <c r="D51" i="81"/>
  <c r="O50" i="81"/>
  <c r="N50" i="81"/>
  <c r="L50" i="81"/>
  <c r="K50" i="81"/>
  <c r="J50" i="81"/>
  <c r="F50" i="81"/>
  <c r="E50" i="81"/>
  <c r="D50" i="81"/>
  <c r="O49" i="81"/>
  <c r="N49" i="81"/>
  <c r="L49" i="81"/>
  <c r="K49" i="81"/>
  <c r="J49" i="81"/>
  <c r="F49" i="81"/>
  <c r="E49" i="81"/>
  <c r="D49" i="81"/>
  <c r="O48" i="81"/>
  <c r="N48" i="81"/>
  <c r="L48" i="81"/>
  <c r="K48" i="81"/>
  <c r="J48" i="81"/>
  <c r="F48" i="81"/>
  <c r="E48" i="81"/>
  <c r="D48" i="81"/>
  <c r="O47" i="81"/>
  <c r="N47" i="81"/>
  <c r="L47" i="81"/>
  <c r="K47" i="81"/>
  <c r="J47" i="81"/>
  <c r="F47" i="81"/>
  <c r="E47" i="81"/>
  <c r="D47" i="81"/>
  <c r="O46" i="81"/>
  <c r="N46" i="81"/>
  <c r="L46" i="81"/>
  <c r="K46" i="81"/>
  <c r="J46" i="81"/>
  <c r="F46" i="81"/>
  <c r="E46" i="81"/>
  <c r="D46" i="81"/>
  <c r="O45" i="81"/>
  <c r="N45" i="81"/>
  <c r="L45" i="81"/>
  <c r="K45" i="81"/>
  <c r="J45" i="81"/>
  <c r="F45" i="81"/>
  <c r="E45" i="81"/>
  <c r="D45" i="81"/>
  <c r="O44" i="81"/>
  <c r="N44" i="81"/>
  <c r="L44" i="81"/>
  <c r="K44" i="81"/>
  <c r="J44" i="81"/>
  <c r="F44" i="81"/>
  <c r="E44" i="81"/>
  <c r="D44" i="81"/>
  <c r="O43" i="81"/>
  <c r="N43" i="81"/>
  <c r="L43" i="81"/>
  <c r="K43" i="81"/>
  <c r="J43" i="81"/>
  <c r="F43" i="81"/>
  <c r="E43" i="81"/>
  <c r="D43" i="81"/>
  <c r="O42" i="81"/>
  <c r="N42" i="81"/>
  <c r="L42" i="81"/>
  <c r="K42" i="81"/>
  <c r="J42" i="81"/>
  <c r="F42" i="81"/>
  <c r="E42" i="81"/>
  <c r="D42" i="81"/>
  <c r="O41" i="81"/>
  <c r="N41" i="81"/>
  <c r="L41" i="81"/>
  <c r="K41" i="81"/>
  <c r="J41" i="81"/>
  <c r="F41" i="81"/>
  <c r="E41" i="81"/>
  <c r="D41" i="81"/>
  <c r="O40" i="81"/>
  <c r="N40" i="81"/>
  <c r="L40" i="81"/>
  <c r="K40" i="81"/>
  <c r="J40" i="81"/>
  <c r="F40" i="81"/>
  <c r="E40" i="81"/>
  <c r="D40" i="81"/>
  <c r="O39" i="81"/>
  <c r="N39" i="81"/>
  <c r="L39" i="81"/>
  <c r="K39" i="81"/>
  <c r="J39" i="81"/>
  <c r="F39" i="81"/>
  <c r="E39" i="81"/>
  <c r="D39" i="81"/>
  <c r="N38" i="81"/>
  <c r="J38" i="81"/>
  <c r="H38" i="81"/>
  <c r="D38" i="81"/>
  <c r="B38" i="81"/>
  <c r="N37" i="81"/>
  <c r="J37" i="81"/>
  <c r="H37" i="81"/>
  <c r="F37" i="81"/>
  <c r="F66" i="81" s="1"/>
  <c r="L66" i="81" s="1"/>
  <c r="D37" i="81"/>
  <c r="B37" i="81"/>
  <c r="O33" i="81"/>
  <c r="N33" i="81"/>
  <c r="L33" i="81"/>
  <c r="F33" i="81"/>
  <c r="I32" i="81"/>
  <c r="H32" i="81"/>
  <c r="C32" i="81"/>
  <c r="B32" i="81"/>
  <c r="D32" i="81" s="1"/>
  <c r="O31" i="81"/>
  <c r="N31" i="81"/>
  <c r="L31" i="81"/>
  <c r="K31" i="81"/>
  <c r="J31" i="81"/>
  <c r="F31" i="81"/>
  <c r="E31" i="81"/>
  <c r="D31" i="81"/>
  <c r="O30" i="81"/>
  <c r="N30" i="81"/>
  <c r="L30" i="81"/>
  <c r="K30" i="81"/>
  <c r="J30" i="81"/>
  <c r="F30" i="81"/>
  <c r="E30" i="81"/>
  <c r="D30" i="81"/>
  <c r="O29" i="81"/>
  <c r="N29" i="81"/>
  <c r="L29" i="81"/>
  <c r="K29" i="81"/>
  <c r="J29" i="81"/>
  <c r="F29" i="81"/>
  <c r="E29" i="81"/>
  <c r="D29" i="81"/>
  <c r="O28" i="81"/>
  <c r="N28" i="81"/>
  <c r="L28" i="81"/>
  <c r="K28" i="81"/>
  <c r="J28" i="81"/>
  <c r="F28" i="81"/>
  <c r="E28" i="81"/>
  <c r="D28" i="81"/>
  <c r="O27" i="81"/>
  <c r="N27" i="81"/>
  <c r="L27" i="81"/>
  <c r="K27" i="81"/>
  <c r="J27" i="81"/>
  <c r="F27" i="81"/>
  <c r="E27" i="81"/>
  <c r="D27" i="81"/>
  <c r="O26" i="81"/>
  <c r="N26" i="81"/>
  <c r="L26" i="81"/>
  <c r="K26" i="81"/>
  <c r="J26" i="81"/>
  <c r="F26" i="81"/>
  <c r="E26" i="81"/>
  <c r="D26" i="81"/>
  <c r="O25" i="81"/>
  <c r="N25" i="81"/>
  <c r="L25" i="81"/>
  <c r="K25" i="81"/>
  <c r="J25" i="81"/>
  <c r="F25" i="81"/>
  <c r="E25" i="81"/>
  <c r="D25" i="81"/>
  <c r="O24" i="81"/>
  <c r="N24" i="81"/>
  <c r="L24" i="81"/>
  <c r="K24" i="81"/>
  <c r="J24" i="81"/>
  <c r="F24" i="81"/>
  <c r="E24" i="81"/>
  <c r="D24" i="81"/>
  <c r="O23" i="81"/>
  <c r="N23" i="81"/>
  <c r="L23" i="81"/>
  <c r="K23" i="81"/>
  <c r="J23" i="81"/>
  <c r="F23" i="81"/>
  <c r="E23" i="81"/>
  <c r="D23" i="81"/>
  <c r="O22" i="81"/>
  <c r="N22" i="81"/>
  <c r="L22" i="81"/>
  <c r="K22" i="81"/>
  <c r="J22" i="81"/>
  <c r="F22" i="81"/>
  <c r="E22" i="81"/>
  <c r="D22" i="81"/>
  <c r="O21" i="81"/>
  <c r="N21" i="81"/>
  <c r="L21" i="81"/>
  <c r="K21" i="81"/>
  <c r="J21" i="81"/>
  <c r="F21" i="81"/>
  <c r="E21" i="81"/>
  <c r="D21" i="81"/>
  <c r="O20" i="81"/>
  <c r="N20" i="81"/>
  <c r="L20" i="81"/>
  <c r="K20" i="81"/>
  <c r="J20" i="81"/>
  <c r="F20" i="81"/>
  <c r="E20" i="81"/>
  <c r="D20" i="81"/>
  <c r="O19" i="81"/>
  <c r="N19" i="81"/>
  <c r="L19" i="81"/>
  <c r="K19" i="81"/>
  <c r="J19" i="81"/>
  <c r="F19" i="81"/>
  <c r="E19" i="81"/>
  <c r="D19" i="81"/>
  <c r="O18" i="81"/>
  <c r="N18" i="81"/>
  <c r="L18" i="81"/>
  <c r="K18" i="81"/>
  <c r="J18" i="81"/>
  <c r="F18" i="81"/>
  <c r="E18" i="81"/>
  <c r="D18" i="81"/>
  <c r="O17" i="81"/>
  <c r="N17" i="81"/>
  <c r="L17" i="81"/>
  <c r="K17" i="81"/>
  <c r="J17" i="81"/>
  <c r="F17" i="81"/>
  <c r="E17" i="81"/>
  <c r="D17" i="81"/>
  <c r="O16" i="81"/>
  <c r="N16" i="81"/>
  <c r="L16" i="81"/>
  <c r="K16" i="81"/>
  <c r="J16" i="81"/>
  <c r="F16" i="81"/>
  <c r="E16" i="81"/>
  <c r="D16" i="81"/>
  <c r="O15" i="81"/>
  <c r="N15" i="81"/>
  <c r="L15" i="81"/>
  <c r="K15" i="81"/>
  <c r="J15" i="81"/>
  <c r="F15" i="81"/>
  <c r="E15" i="81"/>
  <c r="D15" i="81"/>
  <c r="O14" i="81"/>
  <c r="N14" i="81"/>
  <c r="L14" i="81"/>
  <c r="K14" i="81"/>
  <c r="J14" i="81"/>
  <c r="F14" i="81"/>
  <c r="E14" i="81"/>
  <c r="D14" i="81"/>
  <c r="O13" i="81"/>
  <c r="N13" i="81"/>
  <c r="L13" i="81"/>
  <c r="K13" i="81"/>
  <c r="J13" i="81"/>
  <c r="F13" i="81"/>
  <c r="E13" i="81"/>
  <c r="D13" i="81"/>
  <c r="O12" i="81"/>
  <c r="N12" i="81"/>
  <c r="L12" i="81"/>
  <c r="K12" i="81"/>
  <c r="J12" i="81"/>
  <c r="F12" i="81"/>
  <c r="E12" i="81"/>
  <c r="D12" i="81"/>
  <c r="O11" i="81"/>
  <c r="N11" i="81"/>
  <c r="L11" i="81"/>
  <c r="K11" i="81"/>
  <c r="J11" i="81"/>
  <c r="F11" i="81"/>
  <c r="E11" i="81"/>
  <c r="D11" i="81"/>
  <c r="O10" i="81"/>
  <c r="N10" i="81"/>
  <c r="L10" i="81"/>
  <c r="K10" i="81"/>
  <c r="J10" i="81"/>
  <c r="F10" i="81"/>
  <c r="E10" i="81"/>
  <c r="D10" i="81"/>
  <c r="O9" i="81"/>
  <c r="N9" i="81"/>
  <c r="L9" i="81"/>
  <c r="K9" i="81"/>
  <c r="J9" i="81"/>
  <c r="F9" i="81"/>
  <c r="E9" i="81"/>
  <c r="D9" i="81"/>
  <c r="O8" i="81"/>
  <c r="N8" i="81"/>
  <c r="L8" i="81"/>
  <c r="K8" i="81"/>
  <c r="J8" i="81"/>
  <c r="F8" i="81"/>
  <c r="E8" i="81"/>
  <c r="D8" i="81"/>
  <c r="O7" i="81"/>
  <c r="N7" i="81"/>
  <c r="L7" i="81"/>
  <c r="K7" i="81"/>
  <c r="J7" i="81"/>
  <c r="F7" i="81"/>
  <c r="E7" i="81"/>
  <c r="D7" i="81"/>
  <c r="N6" i="81"/>
  <c r="J6" i="81"/>
  <c r="H6" i="81"/>
  <c r="D6" i="81"/>
  <c r="O6" i="81"/>
  <c r="P5" i="81"/>
  <c r="P37" i="81" s="1"/>
  <c r="P66" i="81" s="1"/>
  <c r="N5" i="81"/>
  <c r="L5" i="81"/>
  <c r="J5" i="81"/>
  <c r="H5" i="81"/>
  <c r="D5" i="81"/>
  <c r="L18" i="80"/>
  <c r="K18" i="80"/>
  <c r="M18" i="80" s="1"/>
  <c r="F18" i="80"/>
  <c r="E18" i="80"/>
  <c r="G18" i="80" s="1"/>
  <c r="L17" i="80"/>
  <c r="K17" i="80"/>
  <c r="M17" i="80" s="1"/>
  <c r="F17" i="80"/>
  <c r="H17" i="80" s="1"/>
  <c r="E17" i="80"/>
  <c r="G17" i="80" s="1"/>
  <c r="L16" i="80"/>
  <c r="N16" i="80" s="1"/>
  <c r="K16" i="80"/>
  <c r="M16" i="80" s="1"/>
  <c r="F16" i="80"/>
  <c r="E16" i="80"/>
  <c r="G16" i="80" s="1"/>
  <c r="R15" i="80"/>
  <c r="Q15" i="80"/>
  <c r="O15" i="80"/>
  <c r="I15" i="80"/>
  <c r="R14" i="80"/>
  <c r="Q14" i="80"/>
  <c r="O14" i="80"/>
  <c r="N14" i="80"/>
  <c r="M14" i="80"/>
  <c r="I14" i="80"/>
  <c r="H14" i="80"/>
  <c r="G14" i="80"/>
  <c r="R13" i="80"/>
  <c r="Q13" i="80"/>
  <c r="O13" i="80"/>
  <c r="N13" i="80"/>
  <c r="M13" i="80"/>
  <c r="I13" i="80"/>
  <c r="H13" i="80"/>
  <c r="G13" i="80"/>
  <c r="R12" i="80"/>
  <c r="Q12" i="80"/>
  <c r="O12" i="80"/>
  <c r="N12" i="80"/>
  <c r="M12" i="80"/>
  <c r="I12" i="80"/>
  <c r="H12" i="80"/>
  <c r="G12" i="80"/>
  <c r="R11" i="80"/>
  <c r="Q11" i="80"/>
  <c r="O11" i="80"/>
  <c r="N11" i="80"/>
  <c r="M11" i="80"/>
  <c r="I11" i="80"/>
  <c r="H11" i="80"/>
  <c r="G11" i="80"/>
  <c r="R10" i="80"/>
  <c r="Q10" i="80"/>
  <c r="O10" i="80"/>
  <c r="N10" i="80"/>
  <c r="M10" i="80"/>
  <c r="I10" i="80"/>
  <c r="H10" i="80"/>
  <c r="G10" i="80"/>
  <c r="R9" i="80"/>
  <c r="Q9" i="80"/>
  <c r="O9" i="80"/>
  <c r="N9" i="80"/>
  <c r="M9" i="80"/>
  <c r="I9" i="80"/>
  <c r="H9" i="80"/>
  <c r="G9" i="80"/>
  <c r="R8" i="80"/>
  <c r="Q8" i="80"/>
  <c r="O8" i="80"/>
  <c r="N8" i="80"/>
  <c r="M8" i="80"/>
  <c r="I8" i="80"/>
  <c r="H8" i="80"/>
  <c r="G8" i="80"/>
  <c r="R7" i="80"/>
  <c r="Q7" i="80"/>
  <c r="O7" i="80"/>
  <c r="N7" i="80"/>
  <c r="N15" i="80" s="1"/>
  <c r="M7" i="80"/>
  <c r="M15" i="80" s="1"/>
  <c r="I7" i="80"/>
  <c r="H7" i="80"/>
  <c r="H15" i="80" s="1"/>
  <c r="G7" i="80"/>
  <c r="G15" i="80" s="1"/>
  <c r="R6" i="80"/>
  <c r="Q6" i="80"/>
  <c r="L6" i="80"/>
  <c r="K6" i="80"/>
  <c r="H6" i="80"/>
  <c r="N6" i="80" s="1"/>
  <c r="G6" i="80"/>
  <c r="M6" i="80" s="1"/>
  <c r="Q5" i="80"/>
  <c r="O5" i="80"/>
  <c r="S5" i="80" s="1"/>
  <c r="M5" i="80"/>
  <c r="K5" i="80"/>
  <c r="G5" i="80"/>
  <c r="Q25" i="2"/>
  <c r="M25" i="2"/>
  <c r="G25" i="2"/>
  <c r="AP51" i="75"/>
  <c r="AR51" i="75"/>
  <c r="AS51" i="75"/>
  <c r="AP52" i="75"/>
  <c r="AR52" i="75"/>
  <c r="AP53" i="75"/>
  <c r="AR53" i="75"/>
  <c r="AP54" i="75"/>
  <c r="AR54" i="75"/>
  <c r="AP55" i="75"/>
  <c r="AR55" i="75"/>
  <c r="AP56" i="75"/>
  <c r="AR56" i="75"/>
  <c r="AP57" i="75"/>
  <c r="AR57" i="75"/>
  <c r="AP58" i="75"/>
  <c r="AR58" i="75"/>
  <c r="AP59" i="75"/>
  <c r="AR59" i="75"/>
  <c r="AP60" i="75"/>
  <c r="AR60" i="75"/>
  <c r="AP61" i="75"/>
  <c r="AR61" i="75"/>
  <c r="AP62" i="75"/>
  <c r="AR62" i="75"/>
  <c r="AS67" i="75"/>
  <c r="AA64" i="75"/>
  <c r="AC64" i="75"/>
  <c r="AA65" i="75"/>
  <c r="AC65" i="75"/>
  <c r="AA66" i="75"/>
  <c r="AC66" i="75"/>
  <c r="AA67" i="75"/>
  <c r="AC67" i="75"/>
  <c r="AP63" i="75"/>
  <c r="AR63" i="75"/>
  <c r="AS63" i="75"/>
  <c r="K64" i="75"/>
  <c r="M64" i="75"/>
  <c r="K65" i="75"/>
  <c r="M65" i="75"/>
  <c r="K66" i="75"/>
  <c r="M66" i="75"/>
  <c r="K67" i="75"/>
  <c r="M67" i="75"/>
  <c r="N67" i="75"/>
  <c r="AR29" i="75"/>
  <c r="AS29" i="75"/>
  <c r="AR30" i="75"/>
  <c r="AR31" i="75"/>
  <c r="AR32" i="75"/>
  <c r="AR33" i="75"/>
  <c r="AR34" i="75"/>
  <c r="AR35" i="75"/>
  <c r="AR36" i="75"/>
  <c r="AR37" i="75"/>
  <c r="AR38" i="75"/>
  <c r="AR39" i="75"/>
  <c r="AR40" i="75"/>
  <c r="AS40" i="75"/>
  <c r="AS45" i="75"/>
  <c r="AO29" i="75"/>
  <c r="AP29" i="75"/>
  <c r="AO30" i="75"/>
  <c r="AP30" i="75"/>
  <c r="AO31" i="75"/>
  <c r="AP31" i="75"/>
  <c r="AO32" i="75"/>
  <c r="AP32" i="75"/>
  <c r="AO33" i="75"/>
  <c r="AP33" i="75"/>
  <c r="AO34" i="75"/>
  <c r="AP34" i="75"/>
  <c r="AO35" i="75"/>
  <c r="AP35" i="75"/>
  <c r="AO36" i="75"/>
  <c r="AP36" i="75"/>
  <c r="AO37" i="75"/>
  <c r="AP37" i="75"/>
  <c r="AO38" i="75"/>
  <c r="AP38" i="75"/>
  <c r="AO39" i="75"/>
  <c r="AP39" i="75"/>
  <c r="AO40" i="75"/>
  <c r="AP40" i="75"/>
  <c r="AO41" i="75"/>
  <c r="AA42" i="75"/>
  <c r="AA43" i="75"/>
  <c r="AA44" i="75"/>
  <c r="AA45" i="75"/>
  <c r="AP41" i="75"/>
  <c r="K42" i="75"/>
  <c r="M42" i="75"/>
  <c r="K43" i="75"/>
  <c r="AP43" i="75" s="1"/>
  <c r="M43" i="75"/>
  <c r="K44" i="75"/>
  <c r="M44" i="75"/>
  <c r="K45" i="75"/>
  <c r="M45" i="75"/>
  <c r="AP7" i="75"/>
  <c r="AS7" i="75"/>
  <c r="AP8" i="75"/>
  <c r="AP9" i="75"/>
  <c r="AP10" i="75"/>
  <c r="AP11" i="75"/>
  <c r="AP12" i="75"/>
  <c r="AP13" i="75"/>
  <c r="AP14" i="75"/>
  <c r="AP15" i="75"/>
  <c r="AP16" i="75"/>
  <c r="AP17" i="75"/>
  <c r="AP18" i="75"/>
  <c r="AS23" i="75"/>
  <c r="AA20" i="75"/>
  <c r="AP20" i="75" s="1"/>
  <c r="AA21" i="75"/>
  <c r="AP21" i="75" s="1"/>
  <c r="AA22" i="75"/>
  <c r="AA23" i="75"/>
  <c r="AO51" i="60"/>
  <c r="AP51" i="60"/>
  <c r="AR51" i="60"/>
  <c r="AS51" i="60"/>
  <c r="AO52" i="60"/>
  <c r="AP52" i="60"/>
  <c r="AR52" i="60"/>
  <c r="AO53" i="60"/>
  <c r="AP53" i="60"/>
  <c r="AR53" i="60"/>
  <c r="AO54" i="60"/>
  <c r="AP54" i="60"/>
  <c r="AR54" i="60"/>
  <c r="AO55" i="60"/>
  <c r="AP55" i="60"/>
  <c r="AR55" i="60"/>
  <c r="AO56" i="60"/>
  <c r="AP56" i="60"/>
  <c r="AR56" i="60"/>
  <c r="AO57" i="60"/>
  <c r="AP57" i="60"/>
  <c r="AR57" i="60"/>
  <c r="AO58" i="60"/>
  <c r="AP58" i="60"/>
  <c r="AR58" i="60"/>
  <c r="AO59" i="60"/>
  <c r="AP59" i="60"/>
  <c r="AR59" i="60"/>
  <c r="AO60" i="60"/>
  <c r="AP60" i="60"/>
  <c r="AR60" i="60"/>
  <c r="AO61" i="60"/>
  <c r="AP61" i="60"/>
  <c r="AR61" i="60"/>
  <c r="AS61" i="60"/>
  <c r="AT61" i="60" s="1"/>
  <c r="AO62" i="60"/>
  <c r="AP62" i="60"/>
  <c r="AR62" i="60"/>
  <c r="AS62" i="60"/>
  <c r="AO63" i="60"/>
  <c r="AP65" i="60"/>
  <c r="AP66" i="60"/>
  <c r="AS67" i="60"/>
  <c r="AR63" i="60"/>
  <c r="AS63" i="60"/>
  <c r="AP63" i="60"/>
  <c r="AO29" i="60"/>
  <c r="AP29" i="60"/>
  <c r="AR29" i="60"/>
  <c r="AS29" i="60"/>
  <c r="AO30" i="60"/>
  <c r="AP30" i="60"/>
  <c r="AR30" i="60"/>
  <c r="AO31" i="60"/>
  <c r="AP31" i="60"/>
  <c r="AR31" i="60"/>
  <c r="AO32" i="60"/>
  <c r="AP32" i="60"/>
  <c r="AR32" i="60"/>
  <c r="AO33" i="60"/>
  <c r="AP33" i="60"/>
  <c r="AR33" i="60"/>
  <c r="AO34" i="60"/>
  <c r="AP34" i="60"/>
  <c r="AR34" i="60"/>
  <c r="AO35" i="60"/>
  <c r="AP35" i="60"/>
  <c r="AR35" i="60"/>
  <c r="AO36" i="60"/>
  <c r="AP36" i="60"/>
  <c r="AR36" i="60"/>
  <c r="AO37" i="60"/>
  <c r="AP37" i="60"/>
  <c r="AR37" i="60"/>
  <c r="AO38" i="60"/>
  <c r="AP38" i="60"/>
  <c r="AR38" i="60"/>
  <c r="AO39" i="60"/>
  <c r="AP39" i="60"/>
  <c r="AR39" i="60"/>
  <c r="AO40" i="60"/>
  <c r="AP40" i="60"/>
  <c r="AR40" i="60"/>
  <c r="AS45" i="60"/>
  <c r="AA42" i="60"/>
  <c r="AC42" i="60"/>
  <c r="AA43" i="60"/>
  <c r="AP43" i="60" s="1"/>
  <c r="AC43" i="60"/>
  <c r="AE43" i="60" s="1"/>
  <c r="AA44" i="60"/>
  <c r="AP44" i="60" s="1"/>
  <c r="AC44" i="60"/>
  <c r="AE44" i="60" s="1"/>
  <c r="AA45" i="60"/>
  <c r="AC45" i="60"/>
  <c r="AD45" i="60"/>
  <c r="AP41" i="60"/>
  <c r="AO7" i="60"/>
  <c r="AP7" i="60"/>
  <c r="AO8" i="60"/>
  <c r="AP8" i="60"/>
  <c r="AO9" i="60"/>
  <c r="AP9" i="60"/>
  <c r="AO10" i="60"/>
  <c r="AP10" i="60"/>
  <c r="AO11" i="60"/>
  <c r="AP11" i="60"/>
  <c r="AO12" i="60"/>
  <c r="AP12" i="60"/>
  <c r="AO13" i="60"/>
  <c r="AP13" i="60"/>
  <c r="AO14" i="60"/>
  <c r="AP14" i="60"/>
  <c r="AO15" i="60"/>
  <c r="AP15" i="60"/>
  <c r="AO16" i="60"/>
  <c r="AP16" i="60"/>
  <c r="AO17" i="60"/>
  <c r="AP17" i="60"/>
  <c r="AO18" i="60"/>
  <c r="AP18" i="60"/>
  <c r="AP20" i="60"/>
  <c r="AP23" i="60"/>
  <c r="AP44" i="75" l="1"/>
  <c r="AP22" i="60"/>
  <c r="AP64" i="75"/>
  <c r="AP45" i="75"/>
  <c r="AP66" i="75"/>
  <c r="E38" i="81"/>
  <c r="I67" i="81"/>
  <c r="AP67" i="60"/>
  <c r="AP65" i="75"/>
  <c r="AP67" i="75"/>
  <c r="N55" i="66"/>
  <c r="AP42" i="75"/>
  <c r="AP45" i="60"/>
  <c r="AP42" i="60"/>
  <c r="AP22" i="75"/>
  <c r="P91" i="46"/>
  <c r="K62" i="81"/>
  <c r="D33" i="81"/>
  <c r="E95" i="83"/>
  <c r="P87" i="83"/>
  <c r="AR65" i="75"/>
  <c r="P72" i="70"/>
  <c r="P82" i="48"/>
  <c r="J62" i="81"/>
  <c r="AR67" i="75"/>
  <c r="P83" i="48"/>
  <c r="P79" i="48"/>
  <c r="P30" i="48"/>
  <c r="P86" i="83"/>
  <c r="P92" i="46"/>
  <c r="P88" i="46"/>
  <c r="P94" i="81"/>
  <c r="R16" i="80"/>
  <c r="AR66" i="75"/>
  <c r="P95" i="83"/>
  <c r="P88" i="83"/>
  <c r="P20" i="83"/>
  <c r="P93" i="46"/>
  <c r="P89" i="46"/>
  <c r="P87" i="81"/>
  <c r="P59" i="81"/>
  <c r="P28" i="70"/>
  <c r="F82" i="66"/>
  <c r="P94" i="47"/>
  <c r="P90" i="46"/>
  <c r="L95" i="81"/>
  <c r="P68" i="81"/>
  <c r="P71" i="81"/>
  <c r="P78" i="81"/>
  <c r="P79" i="81"/>
  <c r="P84" i="81"/>
  <c r="P89" i="81"/>
  <c r="P90" i="81"/>
  <c r="P91" i="81"/>
  <c r="D62" i="81"/>
  <c r="P45" i="81"/>
  <c r="P46" i="81"/>
  <c r="P47" i="81"/>
  <c r="L32" i="81"/>
  <c r="P17" i="81"/>
  <c r="P21" i="81"/>
  <c r="P25" i="81"/>
  <c r="O16" i="80"/>
  <c r="S7" i="80"/>
  <c r="I18" i="80"/>
  <c r="I17" i="80"/>
  <c r="P26" i="70"/>
  <c r="P25" i="70"/>
  <c r="O55" i="66"/>
  <c r="P46" i="66"/>
  <c r="P81" i="48"/>
  <c r="P80" i="48"/>
  <c r="P29" i="48"/>
  <c r="P49" i="47"/>
  <c r="P85" i="81"/>
  <c r="P88" i="81"/>
  <c r="P77" i="81"/>
  <c r="F61" i="81"/>
  <c r="P48" i="81"/>
  <c r="P43" i="81"/>
  <c r="P44" i="81"/>
  <c r="P52" i="81"/>
  <c r="P33" i="81"/>
  <c r="P7" i="81"/>
  <c r="P9" i="81"/>
  <c r="P12" i="81"/>
  <c r="P26" i="81"/>
  <c r="P27" i="81"/>
  <c r="P29" i="81"/>
  <c r="S11" i="80"/>
  <c r="P87" i="36"/>
  <c r="AR64" i="75"/>
  <c r="AP23" i="75"/>
  <c r="AP19" i="75"/>
  <c r="AR41" i="60"/>
  <c r="P73" i="47"/>
  <c r="P84" i="47"/>
  <c r="L94" i="83"/>
  <c r="P69" i="83"/>
  <c r="P73" i="83"/>
  <c r="P83" i="83"/>
  <c r="F94" i="83"/>
  <c r="J61" i="83"/>
  <c r="K61" i="83"/>
  <c r="P78" i="83"/>
  <c r="O94" i="83"/>
  <c r="P5" i="83"/>
  <c r="P37" i="83" s="1"/>
  <c r="P65" i="83" s="1"/>
  <c r="P40" i="83"/>
  <c r="P43" i="83"/>
  <c r="P61" i="83"/>
  <c r="D6" i="83"/>
  <c r="H6" i="83"/>
  <c r="P28" i="83"/>
  <c r="P29" i="83"/>
  <c r="P33" i="83"/>
  <c r="P67" i="83"/>
  <c r="P77" i="83"/>
  <c r="P75" i="83"/>
  <c r="P79" i="83"/>
  <c r="P80" i="83"/>
  <c r="P81" i="83"/>
  <c r="P84" i="83"/>
  <c r="P82" i="83"/>
  <c r="P85" i="83"/>
  <c r="O32" i="83"/>
  <c r="P68" i="83"/>
  <c r="P53" i="83"/>
  <c r="P71" i="83"/>
  <c r="P72" i="83"/>
  <c r="J94" i="83"/>
  <c r="P12" i="83"/>
  <c r="P21" i="83"/>
  <c r="P26" i="83"/>
  <c r="P27" i="83"/>
  <c r="P39" i="83"/>
  <c r="P44" i="83"/>
  <c r="P46" i="83"/>
  <c r="P48" i="83"/>
  <c r="P51" i="83"/>
  <c r="P49" i="83"/>
  <c r="P52" i="83"/>
  <c r="P54" i="83"/>
  <c r="P50" i="83"/>
  <c r="P41" i="83"/>
  <c r="P42" i="83"/>
  <c r="P45" i="83"/>
  <c r="P47" i="83"/>
  <c r="E60" i="83"/>
  <c r="E61" i="83" s="1"/>
  <c r="J33" i="83"/>
  <c r="D33" i="83"/>
  <c r="P7" i="83"/>
  <c r="P8" i="83"/>
  <c r="P9" i="83"/>
  <c r="P14" i="83"/>
  <c r="P17" i="83"/>
  <c r="P24" i="83"/>
  <c r="P30" i="83"/>
  <c r="P15" i="83"/>
  <c r="P16" i="83"/>
  <c r="F32" i="83"/>
  <c r="P18" i="83"/>
  <c r="P19" i="83"/>
  <c r="N32" i="83"/>
  <c r="P23" i="83"/>
  <c r="P10" i="83"/>
  <c r="P11" i="83"/>
  <c r="P31" i="83"/>
  <c r="P96" i="81"/>
  <c r="D96" i="81"/>
  <c r="O95" i="81"/>
  <c r="P69" i="81"/>
  <c r="P72" i="81"/>
  <c r="P73" i="81"/>
  <c r="P75" i="81"/>
  <c r="P76" i="81"/>
  <c r="P82" i="81"/>
  <c r="K95" i="81"/>
  <c r="F95" i="81"/>
  <c r="P80" i="81"/>
  <c r="P86" i="81"/>
  <c r="P92" i="81"/>
  <c r="P93" i="81"/>
  <c r="N95" i="81"/>
  <c r="P81" i="81"/>
  <c r="P70" i="81"/>
  <c r="P74" i="81"/>
  <c r="P83" i="81"/>
  <c r="P62" i="81"/>
  <c r="P39" i="81"/>
  <c r="P40" i="81"/>
  <c r="P49" i="81"/>
  <c r="P50" i="81"/>
  <c r="P58" i="81"/>
  <c r="N61" i="81"/>
  <c r="O61" i="81"/>
  <c r="P41" i="81"/>
  <c r="P42" i="81"/>
  <c r="P51" i="81"/>
  <c r="E61" i="81"/>
  <c r="E62" i="81" s="1"/>
  <c r="F32" i="81"/>
  <c r="P13" i="81"/>
  <c r="P18" i="81"/>
  <c r="P19" i="81"/>
  <c r="P20" i="81"/>
  <c r="P22" i="81"/>
  <c r="P23" i="81"/>
  <c r="P24" i="81"/>
  <c r="P30" i="81"/>
  <c r="P31" i="81"/>
  <c r="P14" i="81"/>
  <c r="P15" i="81"/>
  <c r="P16" i="81"/>
  <c r="N32" i="81"/>
  <c r="P28" i="81"/>
  <c r="O32" i="81"/>
  <c r="P8" i="81"/>
  <c r="P10" i="81"/>
  <c r="P11" i="81"/>
  <c r="S15" i="80"/>
  <c r="O17" i="80"/>
  <c r="S8" i="80"/>
  <c r="S9" i="80"/>
  <c r="Q16" i="80"/>
  <c r="S10" i="80"/>
  <c r="S12" i="80"/>
  <c r="S13" i="80"/>
  <c r="S14" i="80"/>
  <c r="Q18" i="80"/>
  <c r="R18" i="80"/>
  <c r="Q17" i="80"/>
  <c r="C38" i="83"/>
  <c r="O38" i="83"/>
  <c r="E66" i="83"/>
  <c r="E6" i="83"/>
  <c r="I6" i="83" s="1"/>
  <c r="K32" i="83"/>
  <c r="K33" i="83" s="1"/>
  <c r="D38" i="83"/>
  <c r="D60" i="83"/>
  <c r="D61" i="83" s="1"/>
  <c r="H66" i="83"/>
  <c r="L32" i="83"/>
  <c r="E38" i="83"/>
  <c r="I66" i="83"/>
  <c r="H38" i="83"/>
  <c r="J66" i="83"/>
  <c r="J6" i="83"/>
  <c r="E32" i="83"/>
  <c r="E33" i="83" s="1"/>
  <c r="I38" i="83"/>
  <c r="K66" i="83"/>
  <c r="D94" i="83"/>
  <c r="D95" i="83" s="1"/>
  <c r="N94" i="83"/>
  <c r="K6" i="83"/>
  <c r="J38" i="83"/>
  <c r="B66" i="83"/>
  <c r="N66" i="83"/>
  <c r="N6" i="83"/>
  <c r="K38" i="83"/>
  <c r="C66" i="83"/>
  <c r="O66" i="83"/>
  <c r="B38" i="83"/>
  <c r="N38" i="83"/>
  <c r="J32" i="81"/>
  <c r="J33" i="81" s="1"/>
  <c r="C38" i="81"/>
  <c r="O38" i="81"/>
  <c r="L61" i="81"/>
  <c r="E67" i="81"/>
  <c r="E6" i="81"/>
  <c r="I6" i="81" s="1"/>
  <c r="K32" i="81"/>
  <c r="K33" i="81" s="1"/>
  <c r="J95" i="81"/>
  <c r="E32" i="81"/>
  <c r="E33" i="81" s="1"/>
  <c r="L37" i="81"/>
  <c r="I38" i="81"/>
  <c r="K67" i="81"/>
  <c r="K6" i="81"/>
  <c r="E95" i="81"/>
  <c r="E96" i="81" s="1"/>
  <c r="K38" i="81"/>
  <c r="C67" i="81"/>
  <c r="O67" i="81"/>
  <c r="H16" i="80"/>
  <c r="I16" i="80"/>
  <c r="R17" i="80"/>
  <c r="N18" i="80"/>
  <c r="O18" i="80"/>
  <c r="N17" i="80"/>
  <c r="H18" i="80"/>
  <c r="N32" i="79"/>
  <c r="O33" i="79" s="1"/>
  <c r="N31" i="79"/>
  <c r="N29" i="79"/>
  <c r="N10" i="79"/>
  <c r="O11" i="79" s="1"/>
  <c r="M10" i="79"/>
  <c r="N9" i="79"/>
  <c r="N7" i="79"/>
  <c r="N20" i="79"/>
  <c r="M18" i="79"/>
  <c r="N18" i="79"/>
  <c r="N21" i="79"/>
  <c r="O22" i="79" s="1"/>
  <c r="Z64" i="75"/>
  <c r="Z65" i="75"/>
  <c r="Z66" i="75"/>
  <c r="Z67" i="75"/>
  <c r="J64" i="75"/>
  <c r="J65" i="75"/>
  <c r="J66" i="75"/>
  <c r="J67" i="75"/>
  <c r="Z42" i="75"/>
  <c r="AC42" i="75"/>
  <c r="AR42" i="75" s="1"/>
  <c r="Z43" i="75"/>
  <c r="AC43" i="75"/>
  <c r="AR43" i="75" s="1"/>
  <c r="Z44" i="75"/>
  <c r="AC44" i="75"/>
  <c r="AR44" i="75" s="1"/>
  <c r="Z45" i="75"/>
  <c r="AC45" i="75"/>
  <c r="AR45" i="75" s="1"/>
  <c r="J42" i="75"/>
  <c r="J43" i="75"/>
  <c r="J44" i="75"/>
  <c r="J45" i="75"/>
  <c r="Z20" i="75"/>
  <c r="Z21" i="75"/>
  <c r="Z22" i="75"/>
  <c r="Z23" i="75"/>
  <c r="J20" i="75"/>
  <c r="J21" i="75"/>
  <c r="J22" i="75"/>
  <c r="J23" i="75"/>
  <c r="Z64" i="60"/>
  <c r="AC64" i="60"/>
  <c r="Z65" i="60"/>
  <c r="AC65" i="60"/>
  <c r="Z66" i="60"/>
  <c r="AC66" i="60"/>
  <c r="Z67" i="60"/>
  <c r="AC67" i="60"/>
  <c r="J64" i="60"/>
  <c r="M64" i="60"/>
  <c r="J65" i="60"/>
  <c r="M65" i="60"/>
  <c r="J66" i="60"/>
  <c r="M66" i="60"/>
  <c r="J67" i="60"/>
  <c r="M67" i="60"/>
  <c r="N67" i="60"/>
  <c r="Z42" i="60"/>
  <c r="Z43" i="60"/>
  <c r="Z44" i="60"/>
  <c r="Z45" i="60"/>
  <c r="J42" i="60"/>
  <c r="M42" i="60"/>
  <c r="AR42" i="60" s="1"/>
  <c r="J43" i="60"/>
  <c r="M43" i="60"/>
  <c r="AR43" i="60" s="1"/>
  <c r="J44" i="60"/>
  <c r="M44" i="60"/>
  <c r="AR44" i="60" s="1"/>
  <c r="J45" i="60"/>
  <c r="M45" i="60"/>
  <c r="AR45" i="60" s="1"/>
  <c r="Z20" i="60"/>
  <c r="Z21" i="60"/>
  <c r="Z22" i="60"/>
  <c r="Z23" i="60"/>
  <c r="J20" i="60"/>
  <c r="J21" i="60"/>
  <c r="J22" i="60"/>
  <c r="J23" i="60"/>
  <c r="D68" i="36"/>
  <c r="E68" i="36"/>
  <c r="D69" i="36"/>
  <c r="E69" i="36"/>
  <c r="D70" i="36"/>
  <c r="E70" i="36"/>
  <c r="D71" i="36"/>
  <c r="E71" i="36"/>
  <c r="D72" i="36"/>
  <c r="E72" i="36"/>
  <c r="D73" i="36"/>
  <c r="E73" i="36"/>
  <c r="D74" i="36"/>
  <c r="E74" i="36"/>
  <c r="D75" i="36"/>
  <c r="E75" i="36"/>
  <c r="D76" i="36"/>
  <c r="E76" i="36"/>
  <c r="D77" i="36"/>
  <c r="E77" i="36"/>
  <c r="D78" i="36"/>
  <c r="E78" i="36"/>
  <c r="D79" i="36"/>
  <c r="E79" i="36"/>
  <c r="D80" i="36"/>
  <c r="E80" i="36"/>
  <c r="D81" i="36"/>
  <c r="E81" i="36"/>
  <c r="D82" i="36"/>
  <c r="E82" i="36"/>
  <c r="D83" i="36"/>
  <c r="E83" i="36"/>
  <c r="D84" i="36"/>
  <c r="E84" i="36"/>
  <c r="D85" i="36"/>
  <c r="E85" i="36"/>
  <c r="D86" i="36"/>
  <c r="E86" i="36"/>
  <c r="D87" i="36"/>
  <c r="E87" i="36"/>
  <c r="D88" i="36"/>
  <c r="E88" i="36"/>
  <c r="D89" i="36"/>
  <c r="E89" i="36"/>
  <c r="D90" i="36"/>
  <c r="E90" i="36"/>
  <c r="D91" i="36"/>
  <c r="E91" i="36"/>
  <c r="D92" i="36"/>
  <c r="E92" i="36"/>
  <c r="D93" i="36"/>
  <c r="E93" i="36"/>
  <c r="D94" i="36"/>
  <c r="E94" i="36"/>
  <c r="B95" i="3"/>
  <c r="C95" i="3"/>
  <c r="AO21" i="60" l="1"/>
  <c r="AO67" i="60"/>
  <c r="AO43" i="75"/>
  <c r="AO20" i="60"/>
  <c r="AO45" i="60"/>
  <c r="AO66" i="60"/>
  <c r="AO42" i="75"/>
  <c r="AO65" i="60"/>
  <c r="AO45" i="75"/>
  <c r="AO23" i="60"/>
  <c r="AO64" i="60"/>
  <c r="AO44" i="75"/>
  <c r="P55" i="66"/>
  <c r="AR65" i="60"/>
  <c r="AR64" i="60"/>
  <c r="S16" i="80"/>
  <c r="S18" i="80"/>
  <c r="AR66" i="60"/>
  <c r="AR67" i="60"/>
  <c r="P94" i="83"/>
  <c r="P32" i="83"/>
  <c r="P95" i="81"/>
  <c r="P61" i="81"/>
  <c r="P32" i="81"/>
  <c r="S17" i="80"/>
  <c r="AO44" i="60"/>
  <c r="AP19" i="60"/>
  <c r="AO43" i="60"/>
  <c r="AO42" i="60"/>
  <c r="AO22" i="60"/>
  <c r="N11" i="79"/>
  <c r="L5" i="70"/>
  <c r="P5" i="70" s="1"/>
  <c r="N4" i="69"/>
  <c r="R4" i="69" s="1"/>
  <c r="N4" i="67"/>
  <c r="R4" i="67" s="1"/>
  <c r="F37" i="66"/>
  <c r="L37" i="66" s="1"/>
  <c r="L5" i="66"/>
  <c r="P5" i="66" s="1"/>
  <c r="N4" i="65"/>
  <c r="R4" i="65" s="1"/>
  <c r="O5" i="74"/>
  <c r="S5" i="74" s="1"/>
  <c r="P5" i="47"/>
  <c r="L5" i="47"/>
  <c r="S5" i="73"/>
  <c r="O5" i="73"/>
  <c r="L5" i="46"/>
  <c r="P5" i="46" s="1"/>
  <c r="O5" i="72"/>
  <c r="S5" i="72" s="1"/>
  <c r="F37" i="36"/>
  <c r="L37" i="36" s="1"/>
  <c r="P5" i="36"/>
  <c r="L5" i="36"/>
  <c r="O5" i="71"/>
  <c r="S5" i="71" s="1"/>
  <c r="F37" i="3"/>
  <c r="L37" i="3" s="1"/>
  <c r="P37" i="3" s="1"/>
  <c r="L5" i="3"/>
  <c r="P5" i="3" s="1"/>
  <c r="O5" i="34"/>
  <c r="S5" i="34" s="1"/>
  <c r="G45" i="2"/>
  <c r="M45" i="2" s="1"/>
  <c r="AO63" i="75"/>
  <c r="AR41" i="75"/>
  <c r="AS19" i="75"/>
  <c r="AO51" i="75"/>
  <c r="AO52" i="75"/>
  <c r="AO53" i="75"/>
  <c r="AO54" i="75"/>
  <c r="AO55" i="75"/>
  <c r="AO56" i="75"/>
  <c r="AO57" i="75"/>
  <c r="AO58" i="75"/>
  <c r="AO59" i="75"/>
  <c r="AO60" i="75"/>
  <c r="AO61" i="75"/>
  <c r="AO62" i="75"/>
  <c r="AO64" i="75"/>
  <c r="AO65" i="75"/>
  <c r="AO66" i="75"/>
  <c r="AO67" i="75"/>
  <c r="AO7" i="75"/>
  <c r="AO8" i="75"/>
  <c r="AO9" i="75"/>
  <c r="AO10" i="75"/>
  <c r="AO11" i="75"/>
  <c r="AO12" i="75"/>
  <c r="AO13" i="75"/>
  <c r="AO14" i="75"/>
  <c r="AO15" i="75"/>
  <c r="AO16" i="75"/>
  <c r="AO17" i="75"/>
  <c r="AO18" i="75"/>
  <c r="AO23" i="75" s="1"/>
  <c r="AO20" i="75"/>
  <c r="AO21" i="75"/>
  <c r="AO22" i="75"/>
  <c r="AT48" i="60"/>
  <c r="AS41" i="60"/>
  <c r="AO19" i="60"/>
  <c r="S34" i="79"/>
  <c r="R34" i="79"/>
  <c r="F34" i="79"/>
  <c r="E34" i="79"/>
  <c r="D34" i="79"/>
  <c r="C34" i="79"/>
  <c r="B34" i="79"/>
  <c r="U32" i="79"/>
  <c r="T32" i="79"/>
  <c r="S32" i="79"/>
  <c r="R32" i="79"/>
  <c r="M32" i="79"/>
  <c r="N33" i="79" s="1"/>
  <c r="L32" i="79"/>
  <c r="K32" i="79"/>
  <c r="J32" i="79"/>
  <c r="J33" i="79" s="1"/>
  <c r="I32" i="79"/>
  <c r="H32" i="79"/>
  <c r="G32" i="79"/>
  <c r="F32" i="79"/>
  <c r="E32" i="79"/>
  <c r="D32" i="79"/>
  <c r="C32" i="79"/>
  <c r="B32" i="79"/>
  <c r="U31" i="79"/>
  <c r="S31" i="79"/>
  <c r="M31" i="79"/>
  <c r="L31" i="79"/>
  <c r="K31" i="79"/>
  <c r="J31" i="79"/>
  <c r="I31" i="79"/>
  <c r="H31" i="79"/>
  <c r="G31" i="79"/>
  <c r="F31" i="79"/>
  <c r="E31" i="79"/>
  <c r="D31" i="79"/>
  <c r="C31" i="79"/>
  <c r="U29" i="79"/>
  <c r="S29" i="79"/>
  <c r="M29" i="79"/>
  <c r="L29" i="79"/>
  <c r="K29" i="79"/>
  <c r="J29" i="79"/>
  <c r="I29" i="79"/>
  <c r="H29" i="79"/>
  <c r="G29" i="79"/>
  <c r="F29" i="79"/>
  <c r="E29" i="79"/>
  <c r="D29" i="79"/>
  <c r="C29" i="79"/>
  <c r="U26" i="79"/>
  <c r="T26" i="79"/>
  <c r="S26" i="79"/>
  <c r="R26" i="79"/>
  <c r="Q26" i="79"/>
  <c r="U23" i="79"/>
  <c r="T23" i="79"/>
  <c r="S23" i="79"/>
  <c r="R23" i="79"/>
  <c r="F23" i="79"/>
  <c r="E23" i="79"/>
  <c r="D23" i="79"/>
  <c r="C23" i="79"/>
  <c r="B23" i="79"/>
  <c r="U21" i="79"/>
  <c r="T21" i="79"/>
  <c r="S21" i="79"/>
  <c r="R21" i="79"/>
  <c r="M21" i="79"/>
  <c r="N22" i="79" s="1"/>
  <c r="L21" i="79"/>
  <c r="K21" i="79"/>
  <c r="J21" i="79"/>
  <c r="J22" i="79" s="1"/>
  <c r="I21" i="79"/>
  <c r="H21" i="79"/>
  <c r="G21" i="79"/>
  <c r="F21" i="79"/>
  <c r="E21" i="79"/>
  <c r="D21" i="79"/>
  <c r="C21" i="79"/>
  <c r="B21" i="79"/>
  <c r="U20" i="79"/>
  <c r="S20" i="79"/>
  <c r="M20" i="79"/>
  <c r="L20" i="79"/>
  <c r="K20" i="79"/>
  <c r="J20" i="79"/>
  <c r="I20" i="79"/>
  <c r="H20" i="79"/>
  <c r="G20" i="79"/>
  <c r="F20" i="79"/>
  <c r="E20" i="79"/>
  <c r="D20" i="79"/>
  <c r="C20" i="79"/>
  <c r="AJ19" i="79"/>
  <c r="AJ18" i="79"/>
  <c r="U18" i="79"/>
  <c r="S18" i="79"/>
  <c r="L18" i="79"/>
  <c r="K18" i="79"/>
  <c r="J18" i="79"/>
  <c r="I18" i="79"/>
  <c r="H18" i="79"/>
  <c r="G18" i="79"/>
  <c r="F18" i="79"/>
  <c r="E18" i="79"/>
  <c r="D18" i="79"/>
  <c r="C18" i="79"/>
  <c r="AJ17" i="79"/>
  <c r="AJ16" i="79"/>
  <c r="AJ15" i="79"/>
  <c r="U15" i="79"/>
  <c r="T15" i="79"/>
  <c r="S15" i="79"/>
  <c r="R15" i="79"/>
  <c r="Q15" i="79"/>
  <c r="AJ14" i="79"/>
  <c r="R14" i="79"/>
  <c r="R25" i="79" s="1"/>
  <c r="AJ13" i="79"/>
  <c r="AJ12" i="79"/>
  <c r="U12" i="79"/>
  <c r="T12" i="79"/>
  <c r="S12" i="79"/>
  <c r="R12" i="79"/>
  <c r="F12" i="79"/>
  <c r="E12" i="79"/>
  <c r="D12" i="79"/>
  <c r="C12" i="79"/>
  <c r="B12" i="79"/>
  <c r="AJ11" i="79"/>
  <c r="AJ10" i="79"/>
  <c r="U10" i="79"/>
  <c r="T10" i="79"/>
  <c r="S10" i="79"/>
  <c r="R10" i="79"/>
  <c r="L10" i="79"/>
  <c r="K10" i="79"/>
  <c r="I10" i="79"/>
  <c r="H10" i="79"/>
  <c r="G10" i="79"/>
  <c r="F10" i="79"/>
  <c r="E10" i="79"/>
  <c r="D10" i="79"/>
  <c r="C10" i="79"/>
  <c r="B10" i="79"/>
  <c r="AJ9" i="79"/>
  <c r="U9" i="79"/>
  <c r="S9" i="79"/>
  <c r="M9" i="79"/>
  <c r="L9" i="79"/>
  <c r="K9" i="79"/>
  <c r="J9" i="79"/>
  <c r="I9" i="79"/>
  <c r="H9" i="79"/>
  <c r="G9" i="79"/>
  <c r="F9" i="79"/>
  <c r="E9" i="79"/>
  <c r="D9" i="79"/>
  <c r="C9" i="79"/>
  <c r="AJ8" i="79"/>
  <c r="U7" i="79"/>
  <c r="S7" i="79"/>
  <c r="M7" i="79"/>
  <c r="L7" i="79"/>
  <c r="I7" i="79"/>
  <c r="H7" i="79"/>
  <c r="G7" i="79"/>
  <c r="F7" i="79"/>
  <c r="E7" i="79"/>
  <c r="D7" i="79"/>
  <c r="C7" i="79"/>
  <c r="J6" i="79"/>
  <c r="J10" i="79" s="1"/>
  <c r="J11" i="79" s="1"/>
  <c r="H33" i="79" l="1"/>
  <c r="AS41" i="75"/>
  <c r="F66" i="36"/>
  <c r="L66" i="36" s="1"/>
  <c r="F66" i="3"/>
  <c r="L66" i="3" s="1"/>
  <c r="P66" i="3" s="1"/>
  <c r="AO41" i="60"/>
  <c r="D22" i="79"/>
  <c r="L22" i="79"/>
  <c r="D33" i="79"/>
  <c r="L33" i="79"/>
  <c r="F33" i="79"/>
  <c r="F22" i="79"/>
  <c r="C22" i="79"/>
  <c r="C33" i="79"/>
  <c r="E11" i="79"/>
  <c r="G11" i="79"/>
  <c r="H22" i="79"/>
  <c r="I11" i="79"/>
  <c r="C11" i="79"/>
  <c r="L11" i="79"/>
  <c r="U11" i="79"/>
  <c r="S33" i="79"/>
  <c r="S22" i="79"/>
  <c r="S11" i="79"/>
  <c r="AO19" i="75"/>
  <c r="U33" i="79"/>
  <c r="U22" i="79"/>
  <c r="D11" i="79"/>
  <c r="F11" i="79"/>
  <c r="H11" i="79"/>
  <c r="M11" i="79"/>
  <c r="K11" i="79"/>
  <c r="J7" i="79"/>
  <c r="E22" i="79"/>
  <c r="G22" i="79"/>
  <c r="I22" i="79"/>
  <c r="K22" i="79"/>
  <c r="M22" i="79"/>
  <c r="E33" i="79"/>
  <c r="G33" i="79"/>
  <c r="I33" i="79"/>
  <c r="K33" i="79"/>
  <c r="M33" i="79"/>
  <c r="K7" i="79"/>
  <c r="B32" i="66" l="1"/>
  <c r="C32" i="66"/>
  <c r="B61" i="36"/>
  <c r="C61" i="36"/>
  <c r="H61" i="36"/>
  <c r="I61" i="36"/>
  <c r="N84" i="48" l="1"/>
  <c r="O84" i="48"/>
  <c r="L82" i="48"/>
  <c r="L84" i="48"/>
  <c r="F82" i="48"/>
  <c r="F84" i="48"/>
  <c r="P84" i="48" l="1"/>
  <c r="B95" i="36"/>
  <c r="C95" i="36"/>
  <c r="L37" i="70" l="1"/>
  <c r="L61" i="70" s="1"/>
  <c r="F37" i="70"/>
  <c r="F61" i="70" s="1"/>
  <c r="L37" i="68"/>
  <c r="L66" i="68" s="1"/>
  <c r="F37" i="68"/>
  <c r="F66" i="68" s="1"/>
  <c r="L60" i="66"/>
  <c r="F60" i="66"/>
  <c r="L37" i="48"/>
  <c r="L66" i="48" s="1"/>
  <c r="F37" i="48"/>
  <c r="F66" i="48" s="1"/>
  <c r="L37" i="47"/>
  <c r="L66" i="47" s="1"/>
  <c r="F37" i="47"/>
  <c r="F66" i="47" s="1"/>
  <c r="L37" i="46"/>
  <c r="L66" i="46" s="1"/>
  <c r="F37" i="46"/>
  <c r="F66" i="46" s="1"/>
  <c r="K7" i="46"/>
  <c r="K8" i="46"/>
  <c r="K9" i="46"/>
  <c r="K10" i="46"/>
  <c r="K11" i="46"/>
  <c r="K12" i="46"/>
  <c r="K13" i="46"/>
  <c r="K14" i="46"/>
  <c r="K15" i="46"/>
  <c r="K16" i="46"/>
  <c r="K17" i="46"/>
  <c r="K18" i="46"/>
  <c r="K19" i="46"/>
  <c r="K20" i="46"/>
  <c r="K21" i="46"/>
  <c r="K22" i="46"/>
  <c r="K23" i="46"/>
  <c r="K24" i="46"/>
  <c r="K25" i="46"/>
  <c r="K26" i="46"/>
  <c r="K27" i="46"/>
  <c r="K28" i="46"/>
  <c r="K29" i="46"/>
  <c r="K30" i="46"/>
  <c r="K31" i="46"/>
  <c r="K39" i="46"/>
  <c r="K40" i="46"/>
  <c r="K41" i="46"/>
  <c r="K42" i="46"/>
  <c r="K43" i="46"/>
  <c r="K44" i="46"/>
  <c r="K45" i="46"/>
  <c r="K46" i="46"/>
  <c r="K47" i="46"/>
  <c r="K48" i="46"/>
  <c r="K49" i="46"/>
  <c r="K50" i="46"/>
  <c r="K51" i="46"/>
  <c r="K52" i="46"/>
  <c r="K53" i="46"/>
  <c r="K54" i="46"/>
  <c r="K55" i="46"/>
  <c r="K56" i="46"/>
  <c r="K57" i="46"/>
  <c r="K58" i="46"/>
  <c r="K59" i="46"/>
  <c r="K60" i="46"/>
  <c r="K68" i="46"/>
  <c r="K69" i="46"/>
  <c r="K70" i="46"/>
  <c r="K71" i="46"/>
  <c r="K72" i="46"/>
  <c r="K73" i="46"/>
  <c r="K74" i="46"/>
  <c r="K75" i="46"/>
  <c r="K76" i="46"/>
  <c r="K77" i="46"/>
  <c r="K78" i="46"/>
  <c r="K79" i="46"/>
  <c r="K80" i="46"/>
  <c r="K81" i="46"/>
  <c r="K82" i="46"/>
  <c r="K83" i="46"/>
  <c r="K84" i="46"/>
  <c r="K85" i="46"/>
  <c r="K86" i="46"/>
  <c r="K87" i="46"/>
  <c r="K88" i="46"/>
  <c r="K89" i="46"/>
  <c r="K90" i="46"/>
  <c r="K91" i="46"/>
  <c r="K92" i="46"/>
  <c r="K93" i="46"/>
  <c r="K94" i="46"/>
  <c r="K96" i="46"/>
  <c r="L38" i="3"/>
  <c r="F38" i="3"/>
  <c r="F67" i="3" s="1"/>
  <c r="G8" i="71"/>
  <c r="H8" i="71"/>
  <c r="G9" i="71"/>
  <c r="H9" i="71"/>
  <c r="G10" i="71"/>
  <c r="H10" i="71"/>
  <c r="G12" i="71"/>
  <c r="H12" i="71"/>
  <c r="G13" i="71"/>
  <c r="H13" i="71"/>
  <c r="G14" i="71"/>
  <c r="H14" i="71"/>
  <c r="M8" i="71"/>
  <c r="M9" i="71"/>
  <c r="M10" i="71"/>
  <c r="M12" i="71"/>
  <c r="M13" i="71"/>
  <c r="M14" i="71"/>
  <c r="AE19" i="60" l="1"/>
  <c r="B32" i="47" l="1"/>
  <c r="C32" i="47"/>
  <c r="AE7" i="75" l="1"/>
  <c r="AE8" i="75"/>
  <c r="AE9" i="75"/>
  <c r="AE10" i="75"/>
  <c r="AE11" i="75"/>
  <c r="AE12" i="75"/>
  <c r="AE13" i="75"/>
  <c r="AE14" i="75"/>
  <c r="AE15" i="75"/>
  <c r="AE16" i="75"/>
  <c r="AE17" i="75"/>
  <c r="AE18" i="75"/>
  <c r="B32" i="70"/>
  <c r="C32" i="70"/>
  <c r="B32" i="48"/>
  <c r="C32" i="48"/>
  <c r="H32" i="48"/>
  <c r="I32" i="48"/>
  <c r="J68" i="47"/>
  <c r="J69" i="47"/>
  <c r="J70" i="47"/>
  <c r="J71" i="47"/>
  <c r="J72" i="47"/>
  <c r="J73" i="47"/>
  <c r="J74" i="47"/>
  <c r="J75" i="47"/>
  <c r="J76" i="47"/>
  <c r="J77" i="47"/>
  <c r="J78" i="47"/>
  <c r="J79" i="47"/>
  <c r="J80" i="47"/>
  <c r="J81" i="47"/>
  <c r="J82" i="47"/>
  <c r="J83" i="47"/>
  <c r="J84" i="47"/>
  <c r="J85" i="47"/>
  <c r="J86" i="47"/>
  <c r="J87" i="47"/>
  <c r="J88" i="47"/>
  <c r="J89" i="47"/>
  <c r="J90" i="47"/>
  <c r="J91" i="47"/>
  <c r="J92" i="47"/>
  <c r="J93" i="47"/>
  <c r="J94" i="47"/>
  <c r="N32" i="48" l="1"/>
  <c r="O32" i="48"/>
  <c r="L32" i="48"/>
  <c r="F32" i="70"/>
  <c r="O7" i="75"/>
  <c r="O8" i="75"/>
  <c r="O9" i="75"/>
  <c r="O10" i="75"/>
  <c r="O11" i="75"/>
  <c r="O12" i="75"/>
  <c r="AE7" i="60"/>
  <c r="AE8" i="60"/>
  <c r="AE9" i="60"/>
  <c r="AE10" i="60"/>
  <c r="AE11" i="60"/>
  <c r="AE12" i="60"/>
  <c r="P32" i="48" l="1"/>
  <c r="AE52" i="75"/>
  <c r="AE53" i="75"/>
  <c r="AE54" i="75"/>
  <c r="AE55" i="75"/>
  <c r="AE56" i="75"/>
  <c r="AE57" i="75"/>
  <c r="AE58" i="75"/>
  <c r="AE59" i="75"/>
  <c r="AE60" i="75"/>
  <c r="AE61" i="75"/>
  <c r="AE62" i="75"/>
  <c r="AE51" i="75"/>
  <c r="O52" i="75"/>
  <c r="O53" i="75"/>
  <c r="O54" i="75"/>
  <c r="O55" i="75"/>
  <c r="O56" i="75"/>
  <c r="O57" i="75"/>
  <c r="O58" i="75"/>
  <c r="O59" i="75"/>
  <c r="O60" i="75"/>
  <c r="O61" i="75"/>
  <c r="O62" i="75"/>
  <c r="O51" i="75"/>
  <c r="AE30" i="75"/>
  <c r="AE31" i="75"/>
  <c r="AE32" i="75"/>
  <c r="AE33" i="75"/>
  <c r="AE34" i="75"/>
  <c r="AE35" i="75"/>
  <c r="AE36" i="75"/>
  <c r="AE37" i="75"/>
  <c r="AE38" i="75"/>
  <c r="AE39" i="75"/>
  <c r="AE40" i="75"/>
  <c r="AE29" i="75"/>
  <c r="O30" i="75"/>
  <c r="O31" i="75"/>
  <c r="O32" i="75"/>
  <c r="O33" i="75"/>
  <c r="O34" i="75"/>
  <c r="O35" i="75"/>
  <c r="O36" i="75"/>
  <c r="O37" i="75"/>
  <c r="O38" i="75"/>
  <c r="O39" i="75"/>
  <c r="O40" i="75"/>
  <c r="O29" i="75"/>
  <c r="O13" i="75"/>
  <c r="O14" i="75"/>
  <c r="O15" i="75"/>
  <c r="O16" i="75"/>
  <c r="O17" i="75"/>
  <c r="O18" i="75"/>
  <c r="AE52" i="60"/>
  <c r="AE53" i="60"/>
  <c r="AE54" i="60"/>
  <c r="AE55" i="60"/>
  <c r="AE56" i="60"/>
  <c r="AE57" i="60"/>
  <c r="AE58" i="60"/>
  <c r="AE59" i="60"/>
  <c r="AE60" i="60"/>
  <c r="AE61" i="60"/>
  <c r="AE62" i="60"/>
  <c r="AE51" i="60"/>
  <c r="AE30" i="60"/>
  <c r="AE31" i="60"/>
  <c r="AE32" i="60"/>
  <c r="AE33" i="60"/>
  <c r="AE34" i="60"/>
  <c r="AE35" i="60"/>
  <c r="AE36" i="60"/>
  <c r="AE37" i="60"/>
  <c r="AE38" i="60"/>
  <c r="AE39" i="60"/>
  <c r="AE40" i="60"/>
  <c r="AE29" i="60"/>
  <c r="O52" i="60"/>
  <c r="O53" i="60"/>
  <c r="O54" i="60"/>
  <c r="O55" i="60"/>
  <c r="O56" i="60"/>
  <c r="O57" i="60"/>
  <c r="O58" i="60"/>
  <c r="O59" i="60"/>
  <c r="O60" i="60"/>
  <c r="O61" i="60"/>
  <c r="O62" i="60"/>
  <c r="O51" i="60"/>
  <c r="O30" i="60"/>
  <c r="O31" i="60"/>
  <c r="O32" i="60"/>
  <c r="O33" i="60"/>
  <c r="O34" i="60"/>
  <c r="O35" i="60"/>
  <c r="O36" i="60"/>
  <c r="O37" i="60"/>
  <c r="O38" i="60"/>
  <c r="O39" i="60"/>
  <c r="O40" i="60"/>
  <c r="O29" i="60"/>
  <c r="AE13" i="60"/>
  <c r="AE14" i="60"/>
  <c r="AE15" i="60"/>
  <c r="AE16" i="60"/>
  <c r="AE17" i="60"/>
  <c r="AE18" i="60"/>
  <c r="O8" i="60"/>
  <c r="O9" i="60"/>
  <c r="O10" i="60"/>
  <c r="O11" i="60"/>
  <c r="O12" i="60"/>
  <c r="O13" i="60"/>
  <c r="O14" i="60"/>
  <c r="O15" i="60"/>
  <c r="O16" i="60"/>
  <c r="O17" i="60"/>
  <c r="O18" i="60"/>
  <c r="O7" i="60"/>
  <c r="AE63" i="75" l="1"/>
  <c r="O63" i="75"/>
  <c r="AE41" i="75"/>
  <c r="O41" i="75"/>
  <c r="AE19" i="75"/>
  <c r="O19" i="75"/>
  <c r="AE63" i="60"/>
  <c r="O63" i="60"/>
  <c r="AE41" i="60"/>
  <c r="O41" i="60"/>
  <c r="O19" i="60" l="1"/>
  <c r="I32" i="46" l="1"/>
  <c r="K32" i="46" s="1"/>
  <c r="K33" i="46" s="1"/>
  <c r="H32" i="46"/>
  <c r="O93" i="68" l="1"/>
  <c r="N42" i="66"/>
  <c r="O42" i="66"/>
  <c r="N43" i="66"/>
  <c r="O43" i="66"/>
  <c r="N44" i="66"/>
  <c r="O44" i="66"/>
  <c r="N45" i="66"/>
  <c r="O45" i="66"/>
  <c r="L42" i="66"/>
  <c r="L43" i="66"/>
  <c r="L44" i="66"/>
  <c r="L45" i="66"/>
  <c r="F42" i="66"/>
  <c r="F43" i="66"/>
  <c r="F44" i="66"/>
  <c r="P43" i="66" l="1"/>
  <c r="P45" i="66"/>
  <c r="P44" i="66"/>
  <c r="P42" i="66"/>
  <c r="L67" i="70" l="1"/>
  <c r="N67" i="70"/>
  <c r="O67" i="70"/>
  <c r="L68" i="70"/>
  <c r="N68" i="70"/>
  <c r="O68" i="70"/>
  <c r="O69" i="70"/>
  <c r="L70" i="70"/>
  <c r="N70" i="70"/>
  <c r="O70" i="70"/>
  <c r="L71" i="70"/>
  <c r="N71" i="70"/>
  <c r="O71" i="70"/>
  <c r="F67" i="70"/>
  <c r="F68" i="70"/>
  <c r="F70" i="70"/>
  <c r="F71" i="70"/>
  <c r="L18" i="70"/>
  <c r="N18" i="70"/>
  <c r="O18" i="70"/>
  <c r="O19" i="70"/>
  <c r="L20" i="70"/>
  <c r="N20" i="70"/>
  <c r="O20" i="70"/>
  <c r="L21" i="70"/>
  <c r="N21" i="70"/>
  <c r="O21" i="70"/>
  <c r="L22" i="70"/>
  <c r="N22" i="70"/>
  <c r="O22" i="70"/>
  <c r="L23" i="70"/>
  <c r="N23" i="70"/>
  <c r="O23" i="70"/>
  <c r="O24" i="70"/>
  <c r="F18" i="70"/>
  <c r="F20" i="70"/>
  <c r="F21" i="70"/>
  <c r="F22" i="70"/>
  <c r="F23" i="70"/>
  <c r="D62" i="66"/>
  <c r="D63" i="66"/>
  <c r="D64" i="66"/>
  <c r="D65" i="66"/>
  <c r="D66" i="66"/>
  <c r="D67" i="66"/>
  <c r="D68" i="66"/>
  <c r="D69" i="66"/>
  <c r="D70" i="66"/>
  <c r="D71" i="66"/>
  <c r="D72" i="66"/>
  <c r="D73" i="66"/>
  <c r="D74" i="66"/>
  <c r="D75" i="66"/>
  <c r="D76" i="66"/>
  <c r="D77" i="66"/>
  <c r="D78" i="66"/>
  <c r="D79" i="66"/>
  <c r="D80" i="66"/>
  <c r="D81" i="66"/>
  <c r="F45" i="66"/>
  <c r="N55" i="48"/>
  <c r="O55" i="48"/>
  <c r="O56" i="48"/>
  <c r="N28" i="48"/>
  <c r="O28" i="48"/>
  <c r="L28" i="48"/>
  <c r="F28" i="48"/>
  <c r="N81" i="47"/>
  <c r="O81" i="47"/>
  <c r="N82" i="47"/>
  <c r="O82" i="47"/>
  <c r="N83" i="47"/>
  <c r="O83" i="47"/>
  <c r="N85" i="47"/>
  <c r="O85" i="47"/>
  <c r="N86" i="47"/>
  <c r="O86" i="47"/>
  <c r="N87" i="47"/>
  <c r="O87" i="47"/>
  <c r="L81" i="47"/>
  <c r="L82" i="47"/>
  <c r="L83" i="47"/>
  <c r="L85" i="47"/>
  <c r="L86" i="47"/>
  <c r="L87" i="47"/>
  <c r="F81" i="47"/>
  <c r="F82" i="47"/>
  <c r="F83" i="47"/>
  <c r="F85" i="47"/>
  <c r="F86" i="47"/>
  <c r="F87" i="47"/>
  <c r="O56" i="47"/>
  <c r="F59" i="47"/>
  <c r="N31" i="47"/>
  <c r="O31" i="47"/>
  <c r="L31" i="47"/>
  <c r="F31" i="47"/>
  <c r="L82" i="46"/>
  <c r="N82" i="46"/>
  <c r="O82" i="46"/>
  <c r="L83" i="46"/>
  <c r="N83" i="46"/>
  <c r="O83" i="46"/>
  <c r="L84" i="46"/>
  <c r="N84" i="46"/>
  <c r="O84" i="46"/>
  <c r="L85" i="46"/>
  <c r="N85" i="46"/>
  <c r="O85" i="46"/>
  <c r="L86" i="46"/>
  <c r="N86" i="46"/>
  <c r="O86" i="46"/>
  <c r="L87" i="46"/>
  <c r="N87" i="46"/>
  <c r="O87" i="46"/>
  <c r="L93" i="46"/>
  <c r="F82" i="46"/>
  <c r="F83" i="46"/>
  <c r="F84" i="46"/>
  <c r="F85" i="46"/>
  <c r="F86" i="46"/>
  <c r="F87" i="46"/>
  <c r="O59" i="46"/>
  <c r="N88" i="36"/>
  <c r="O88" i="36"/>
  <c r="N89" i="36"/>
  <c r="O89" i="36"/>
  <c r="N90" i="36"/>
  <c r="O90" i="36"/>
  <c r="N91" i="36"/>
  <c r="O91" i="36"/>
  <c r="N92" i="36"/>
  <c r="O92" i="36"/>
  <c r="N93" i="36"/>
  <c r="O93" i="36"/>
  <c r="L88" i="36"/>
  <c r="L89" i="36"/>
  <c r="L90" i="36"/>
  <c r="L91" i="36"/>
  <c r="L92" i="36"/>
  <c r="L93" i="36"/>
  <c r="F88" i="36"/>
  <c r="F89" i="36"/>
  <c r="F90" i="36"/>
  <c r="F91" i="36"/>
  <c r="F92" i="36"/>
  <c r="F93" i="36"/>
  <c r="L89" i="3"/>
  <c r="N89" i="3"/>
  <c r="O89" i="3"/>
  <c r="L90" i="3"/>
  <c r="N90" i="3"/>
  <c r="O90" i="3"/>
  <c r="L91" i="3"/>
  <c r="N91" i="3"/>
  <c r="O91" i="3"/>
  <c r="L92" i="3"/>
  <c r="N92" i="3"/>
  <c r="O92" i="3"/>
  <c r="L94" i="3"/>
  <c r="F89" i="3"/>
  <c r="F90" i="3"/>
  <c r="F91" i="3"/>
  <c r="F92" i="3"/>
  <c r="F94" i="3"/>
  <c r="G7" i="71" l="1"/>
  <c r="G11" i="71"/>
  <c r="H7" i="71"/>
  <c r="H11" i="71"/>
  <c r="M7" i="71"/>
  <c r="M11" i="71"/>
  <c r="P70" i="70"/>
  <c r="P68" i="70"/>
  <c r="P23" i="70"/>
  <c r="P20" i="70"/>
  <c r="P18" i="70"/>
  <c r="P31" i="47"/>
  <c r="P28" i="48"/>
  <c r="P86" i="46"/>
  <c r="P84" i="46"/>
  <c r="P82" i="46"/>
  <c r="P92" i="36"/>
  <c r="P90" i="36"/>
  <c r="P89" i="36"/>
  <c r="P88" i="36"/>
  <c r="P92" i="3"/>
  <c r="P90" i="3"/>
  <c r="P71" i="70"/>
  <c r="P67" i="70"/>
  <c r="P21" i="70"/>
  <c r="P86" i="47"/>
  <c r="P85" i="47"/>
  <c r="P82" i="47"/>
  <c r="P81" i="47"/>
  <c r="P87" i="46"/>
  <c r="P85" i="46"/>
  <c r="P83" i="46"/>
  <c r="P93" i="36"/>
  <c r="P89" i="3"/>
  <c r="P91" i="3"/>
  <c r="P91" i="36"/>
  <c r="P22" i="70"/>
  <c r="P87" i="47"/>
  <c r="P83" i="47"/>
  <c r="A19" i="75"/>
  <c r="A63" i="75" s="1"/>
  <c r="A41" i="60"/>
  <c r="A41" i="75" l="1"/>
  <c r="Q24" i="75"/>
  <c r="O67" i="75"/>
  <c r="AC20" i="75"/>
  <c r="AC21" i="75"/>
  <c r="AC22" i="75"/>
  <c r="AC23" i="75"/>
  <c r="M20" i="75"/>
  <c r="AR20" i="75" s="1"/>
  <c r="M21" i="75"/>
  <c r="M22" i="75"/>
  <c r="M23" i="75"/>
  <c r="AR23" i="75" l="1"/>
  <c r="AR22" i="75"/>
  <c r="AR21" i="75"/>
  <c r="O66" i="75"/>
  <c r="O65" i="75"/>
  <c r="AT51" i="75"/>
  <c r="AT7" i="60"/>
  <c r="AT63" i="75" l="1"/>
  <c r="AT19" i="60" l="1"/>
  <c r="N54" i="48" l="1"/>
  <c r="O54" i="48"/>
  <c r="Y67" i="75" l="1"/>
  <c r="X67" i="75"/>
  <c r="W67" i="75"/>
  <c r="V67" i="75"/>
  <c r="U67" i="75"/>
  <c r="T67" i="75"/>
  <c r="S67" i="75"/>
  <c r="R67" i="75"/>
  <c r="I67" i="75"/>
  <c r="H67" i="75"/>
  <c r="G67" i="75"/>
  <c r="F67" i="75"/>
  <c r="E67" i="75"/>
  <c r="D67" i="75"/>
  <c r="C67" i="75"/>
  <c r="B67" i="75"/>
  <c r="Y66" i="75"/>
  <c r="X66" i="75"/>
  <c r="W66" i="75"/>
  <c r="V66" i="75"/>
  <c r="U66" i="75"/>
  <c r="T66" i="75"/>
  <c r="S66" i="75"/>
  <c r="R66" i="75"/>
  <c r="I66" i="75"/>
  <c r="H66" i="75"/>
  <c r="G66" i="75"/>
  <c r="F66" i="75"/>
  <c r="E66" i="75"/>
  <c r="D66" i="75"/>
  <c r="C66" i="75"/>
  <c r="B66" i="75"/>
  <c r="Y65" i="75"/>
  <c r="X65" i="75"/>
  <c r="W65" i="75"/>
  <c r="V65" i="75"/>
  <c r="U65" i="75"/>
  <c r="T65" i="75"/>
  <c r="S65" i="75"/>
  <c r="R65" i="75"/>
  <c r="I65" i="75"/>
  <c r="H65" i="75"/>
  <c r="G65" i="75"/>
  <c r="F65" i="75"/>
  <c r="E65" i="75"/>
  <c r="D65" i="75"/>
  <c r="C65" i="75"/>
  <c r="B65" i="75"/>
  <c r="Y64" i="75"/>
  <c r="X64" i="75"/>
  <c r="W64" i="75"/>
  <c r="V64" i="75"/>
  <c r="U64" i="75"/>
  <c r="T64" i="75"/>
  <c r="S64" i="75"/>
  <c r="R64" i="75"/>
  <c r="I64" i="75"/>
  <c r="H64" i="75"/>
  <c r="G64" i="75"/>
  <c r="F64" i="75"/>
  <c r="E64" i="75"/>
  <c r="D64" i="75"/>
  <c r="C64" i="75"/>
  <c r="B64" i="75"/>
  <c r="AN62" i="75"/>
  <c r="AM62" i="75"/>
  <c r="AL62" i="75"/>
  <c r="AK62" i="75"/>
  <c r="AJ62" i="75"/>
  <c r="AI62" i="75"/>
  <c r="AH62" i="75"/>
  <c r="AG62" i="75"/>
  <c r="AN61" i="75"/>
  <c r="AM61" i="75"/>
  <c r="AL61" i="75"/>
  <c r="AK61" i="75"/>
  <c r="AJ61" i="75"/>
  <c r="AI61" i="75"/>
  <c r="AH61" i="75"/>
  <c r="AG61" i="75"/>
  <c r="AN60" i="75"/>
  <c r="AM60" i="75"/>
  <c r="AL60" i="75"/>
  <c r="AK60" i="75"/>
  <c r="AJ60" i="75"/>
  <c r="AI60" i="75"/>
  <c r="AH60" i="75"/>
  <c r="AG60" i="75"/>
  <c r="AN59" i="75"/>
  <c r="AM59" i="75"/>
  <c r="AL59" i="75"/>
  <c r="AK59" i="75"/>
  <c r="AJ59" i="75"/>
  <c r="AI59" i="75"/>
  <c r="AH59" i="75"/>
  <c r="AG59" i="75"/>
  <c r="AN58" i="75"/>
  <c r="AM58" i="75"/>
  <c r="AL58" i="75"/>
  <c r="AK58" i="75"/>
  <c r="AJ58" i="75"/>
  <c r="AI58" i="75"/>
  <c r="AH58" i="75"/>
  <c r="AG58" i="75"/>
  <c r="AN57" i="75"/>
  <c r="AM57" i="75"/>
  <c r="AL57" i="75"/>
  <c r="AK57" i="75"/>
  <c r="AJ57" i="75"/>
  <c r="AI57" i="75"/>
  <c r="AH57" i="75"/>
  <c r="AG57" i="75"/>
  <c r="AN56" i="75"/>
  <c r="AM56" i="75"/>
  <c r="AL56" i="75"/>
  <c r="AK56" i="75"/>
  <c r="AJ56" i="75"/>
  <c r="AI56" i="75"/>
  <c r="AH56" i="75"/>
  <c r="AG56" i="75"/>
  <c r="AN55" i="75"/>
  <c r="AM55" i="75"/>
  <c r="AL55" i="75"/>
  <c r="AK55" i="75"/>
  <c r="AJ55" i="75"/>
  <c r="AI55" i="75"/>
  <c r="AH55" i="75"/>
  <c r="AG55" i="75"/>
  <c r="AN54" i="75"/>
  <c r="AM54" i="75"/>
  <c r="AL54" i="75"/>
  <c r="AK54" i="75"/>
  <c r="AJ54" i="75"/>
  <c r="AI54" i="75"/>
  <c r="AH54" i="75"/>
  <c r="AG54" i="75"/>
  <c r="AN53" i="75"/>
  <c r="AM53" i="75"/>
  <c r="AL53" i="75"/>
  <c r="AK53" i="75"/>
  <c r="AJ53" i="75"/>
  <c r="AI53" i="75"/>
  <c r="AH53" i="75"/>
  <c r="AG53" i="75"/>
  <c r="AN52" i="75"/>
  <c r="AM52" i="75"/>
  <c r="AL52" i="75"/>
  <c r="AK52" i="75"/>
  <c r="AJ52" i="75"/>
  <c r="AI52" i="75"/>
  <c r="AH52" i="75"/>
  <c r="AG52" i="75"/>
  <c r="AN51" i="75"/>
  <c r="AM51" i="75"/>
  <c r="AL51" i="75"/>
  <c r="AK51" i="75"/>
  <c r="AJ51" i="75"/>
  <c r="AI51" i="75"/>
  <c r="AH51" i="75"/>
  <c r="AG51" i="75"/>
  <c r="AD45" i="75"/>
  <c r="AE45" i="75" s="1"/>
  <c r="Y45" i="75"/>
  <c r="X45" i="75"/>
  <c r="W45" i="75"/>
  <c r="V45" i="75"/>
  <c r="U45" i="75"/>
  <c r="T45" i="75"/>
  <c r="S45" i="75"/>
  <c r="R45" i="75"/>
  <c r="N45" i="75"/>
  <c r="O45" i="75" s="1"/>
  <c r="I45" i="75"/>
  <c r="H45" i="75"/>
  <c r="G45" i="75"/>
  <c r="F45" i="75"/>
  <c r="E45" i="75"/>
  <c r="D45" i="75"/>
  <c r="C45" i="75"/>
  <c r="B45" i="75"/>
  <c r="AD44" i="75"/>
  <c r="AE44" i="75" s="1"/>
  <c r="Y44" i="75"/>
  <c r="X44" i="75"/>
  <c r="W44" i="75"/>
  <c r="V44" i="75"/>
  <c r="U44" i="75"/>
  <c r="T44" i="75"/>
  <c r="S44" i="75"/>
  <c r="R44" i="75"/>
  <c r="N44" i="75"/>
  <c r="I44" i="75"/>
  <c r="H44" i="75"/>
  <c r="G44" i="75"/>
  <c r="F44" i="75"/>
  <c r="E44" i="75"/>
  <c r="D44" i="75"/>
  <c r="C44" i="75"/>
  <c r="B44" i="75"/>
  <c r="AD43" i="75"/>
  <c r="AE43" i="75" s="1"/>
  <c r="Y43" i="75"/>
  <c r="X43" i="75"/>
  <c r="W43" i="75"/>
  <c r="V43" i="75"/>
  <c r="U43" i="75"/>
  <c r="T43" i="75"/>
  <c r="S43" i="75"/>
  <c r="R43" i="75"/>
  <c r="N43" i="75"/>
  <c r="I43" i="75"/>
  <c r="H43" i="75"/>
  <c r="G43" i="75"/>
  <c r="F43" i="75"/>
  <c r="E43" i="75"/>
  <c r="D43" i="75"/>
  <c r="C43" i="75"/>
  <c r="B43" i="75"/>
  <c r="AD42" i="75"/>
  <c r="AE42" i="75" s="1"/>
  <c r="Y42" i="75"/>
  <c r="X42" i="75"/>
  <c r="W42" i="75"/>
  <c r="V42" i="75"/>
  <c r="U42" i="75"/>
  <c r="T42" i="75"/>
  <c r="S42" i="75"/>
  <c r="R42" i="75"/>
  <c r="N42" i="75"/>
  <c r="I42" i="75"/>
  <c r="H42" i="75"/>
  <c r="G42" i="75"/>
  <c r="F42" i="75"/>
  <c r="E42" i="75"/>
  <c r="D42" i="75"/>
  <c r="C42" i="75"/>
  <c r="B42" i="75"/>
  <c r="AT40" i="75"/>
  <c r="AN40" i="75"/>
  <c r="AM40" i="75"/>
  <c r="AL40" i="75"/>
  <c r="AK40" i="75"/>
  <c r="AJ40" i="75"/>
  <c r="AI40" i="75"/>
  <c r="AH40" i="75"/>
  <c r="AG40" i="75"/>
  <c r="AN39" i="75"/>
  <c r="AM39" i="75"/>
  <c r="AL39" i="75"/>
  <c r="AK39" i="75"/>
  <c r="AJ39" i="75"/>
  <c r="AI39" i="75"/>
  <c r="AH39" i="75"/>
  <c r="AG39" i="75"/>
  <c r="AN38" i="75"/>
  <c r="AM38" i="75"/>
  <c r="AL38" i="75"/>
  <c r="AK38" i="75"/>
  <c r="AJ38" i="75"/>
  <c r="AI38" i="75"/>
  <c r="AH38" i="75"/>
  <c r="AG38" i="75"/>
  <c r="AN37" i="75"/>
  <c r="AM37" i="75"/>
  <c r="AL37" i="75"/>
  <c r="AK37" i="75"/>
  <c r="AJ37" i="75"/>
  <c r="AI37" i="75"/>
  <c r="AH37" i="75"/>
  <c r="AG37" i="75"/>
  <c r="AN36" i="75"/>
  <c r="AM36" i="75"/>
  <c r="AL36" i="75"/>
  <c r="AK36" i="75"/>
  <c r="AJ36" i="75"/>
  <c r="AI36" i="75"/>
  <c r="AH36" i="75"/>
  <c r="AG36" i="75"/>
  <c r="AN35" i="75"/>
  <c r="AM35" i="75"/>
  <c r="AL35" i="75"/>
  <c r="AK35" i="75"/>
  <c r="AJ35" i="75"/>
  <c r="AI35" i="75"/>
  <c r="AH35" i="75"/>
  <c r="AG35" i="75"/>
  <c r="AN34" i="75"/>
  <c r="AM34" i="75"/>
  <c r="AL34" i="75"/>
  <c r="AK34" i="75"/>
  <c r="AJ34" i="75"/>
  <c r="AI34" i="75"/>
  <c r="AH34" i="75"/>
  <c r="AG34" i="75"/>
  <c r="AN33" i="75"/>
  <c r="AM33" i="75"/>
  <c r="AL33" i="75"/>
  <c r="AK33" i="75"/>
  <c r="AJ33" i="75"/>
  <c r="AI33" i="75"/>
  <c r="AH33" i="75"/>
  <c r="AG33" i="75"/>
  <c r="AN32" i="75"/>
  <c r="AM32" i="75"/>
  <c r="AL32" i="75"/>
  <c r="AK32" i="75"/>
  <c r="AJ32" i="75"/>
  <c r="AI32" i="75"/>
  <c r="AH32" i="75"/>
  <c r="AG32" i="75"/>
  <c r="AN31" i="75"/>
  <c r="AM31" i="75"/>
  <c r="AL31" i="75"/>
  <c r="AK31" i="75"/>
  <c r="AJ31" i="75"/>
  <c r="AI31" i="75"/>
  <c r="AH31" i="75"/>
  <c r="AG31" i="75"/>
  <c r="AN30" i="75"/>
  <c r="AM30" i="75"/>
  <c r="AL30" i="75"/>
  <c r="AK30" i="75"/>
  <c r="AJ30" i="75"/>
  <c r="AI30" i="75"/>
  <c r="AH30" i="75"/>
  <c r="AG30" i="75"/>
  <c r="AT29" i="75"/>
  <c r="AN29" i="75"/>
  <c r="AM29" i="75"/>
  <c r="AL29" i="75"/>
  <c r="AK29" i="75"/>
  <c r="AJ29" i="75"/>
  <c r="AI29" i="75"/>
  <c r="AH29" i="75"/>
  <c r="AG29" i="75"/>
  <c r="O26" i="75"/>
  <c r="AD23" i="75"/>
  <c r="AE23" i="75" s="1"/>
  <c r="Y23" i="75"/>
  <c r="X23" i="75"/>
  <c r="W23" i="75"/>
  <c r="V23" i="75"/>
  <c r="U23" i="75"/>
  <c r="T23" i="75"/>
  <c r="S23" i="75"/>
  <c r="R23" i="75"/>
  <c r="N23" i="75"/>
  <c r="O23" i="75" s="1"/>
  <c r="I23" i="75"/>
  <c r="H23" i="75"/>
  <c r="G23" i="75"/>
  <c r="F23" i="75"/>
  <c r="E23" i="75"/>
  <c r="D23" i="75"/>
  <c r="C23" i="75"/>
  <c r="B23" i="75"/>
  <c r="AD22" i="75"/>
  <c r="AE22" i="75" s="1"/>
  <c r="Y22" i="75"/>
  <c r="X22" i="75"/>
  <c r="W22" i="75"/>
  <c r="V22" i="75"/>
  <c r="U22" i="75"/>
  <c r="T22" i="75"/>
  <c r="S22" i="75"/>
  <c r="R22" i="75"/>
  <c r="N22" i="75"/>
  <c r="I22" i="75"/>
  <c r="H22" i="75"/>
  <c r="G22" i="75"/>
  <c r="F22" i="75"/>
  <c r="E22" i="75"/>
  <c r="D22" i="75"/>
  <c r="C22" i="75"/>
  <c r="B22" i="75"/>
  <c r="AD21" i="75"/>
  <c r="Y21" i="75"/>
  <c r="X21" i="75"/>
  <c r="W21" i="75"/>
  <c r="V21" i="75"/>
  <c r="U21" i="75"/>
  <c r="T21" i="75"/>
  <c r="S21" i="75"/>
  <c r="R21" i="75"/>
  <c r="I21" i="75"/>
  <c r="H21" i="75"/>
  <c r="G21" i="75"/>
  <c r="F21" i="75"/>
  <c r="E21" i="75"/>
  <c r="D21" i="75"/>
  <c r="C21" i="75"/>
  <c r="B21" i="75"/>
  <c r="AD20" i="75"/>
  <c r="Y20" i="75"/>
  <c r="X20" i="75"/>
  <c r="W20" i="75"/>
  <c r="V20" i="75"/>
  <c r="U20" i="75"/>
  <c r="T20" i="75"/>
  <c r="S20" i="75"/>
  <c r="R20" i="75"/>
  <c r="I20" i="75"/>
  <c r="H20" i="75"/>
  <c r="G20" i="75"/>
  <c r="F20" i="75"/>
  <c r="E20" i="75"/>
  <c r="D20" i="75"/>
  <c r="C20" i="75"/>
  <c r="B20" i="75"/>
  <c r="AN18" i="75"/>
  <c r="AM18" i="75"/>
  <c r="AL18" i="75"/>
  <c r="AK18" i="75"/>
  <c r="AJ18" i="75"/>
  <c r="AI18" i="75"/>
  <c r="AH18" i="75"/>
  <c r="AG18" i="75"/>
  <c r="AN17" i="75"/>
  <c r="AM17" i="75"/>
  <c r="AL17" i="75"/>
  <c r="AK17" i="75"/>
  <c r="AJ17" i="75"/>
  <c r="AI17" i="75"/>
  <c r="AH17" i="75"/>
  <c r="AG17" i="75"/>
  <c r="AN16" i="75"/>
  <c r="AM16" i="75"/>
  <c r="AL16" i="75"/>
  <c r="AK16" i="75"/>
  <c r="AJ16" i="75"/>
  <c r="AI16" i="75"/>
  <c r="AH16" i="75"/>
  <c r="AG16" i="75"/>
  <c r="AN15" i="75"/>
  <c r="AM15" i="75"/>
  <c r="AL15" i="75"/>
  <c r="AK15" i="75"/>
  <c r="AJ15" i="75"/>
  <c r="AI15" i="75"/>
  <c r="AH15" i="75"/>
  <c r="AG15" i="75"/>
  <c r="AN14" i="75"/>
  <c r="AM14" i="75"/>
  <c r="AL14" i="75"/>
  <c r="AK14" i="75"/>
  <c r="AJ14" i="75"/>
  <c r="AI14" i="75"/>
  <c r="AH14" i="75"/>
  <c r="AG14" i="75"/>
  <c r="AN13" i="75"/>
  <c r="AM13" i="75"/>
  <c r="AL13" i="75"/>
  <c r="AK13" i="75"/>
  <c r="AJ13" i="75"/>
  <c r="AI13" i="75"/>
  <c r="AH13" i="75"/>
  <c r="AG13" i="75"/>
  <c r="AN12" i="75"/>
  <c r="AM12" i="75"/>
  <c r="AL12" i="75"/>
  <c r="AK12" i="75"/>
  <c r="AJ12" i="75"/>
  <c r="AI12" i="75"/>
  <c r="AH12" i="75"/>
  <c r="AG12" i="75"/>
  <c r="AN11" i="75"/>
  <c r="AM11" i="75"/>
  <c r="AL11" i="75"/>
  <c r="AK11" i="75"/>
  <c r="AJ11" i="75"/>
  <c r="AI11" i="75"/>
  <c r="AH11" i="75"/>
  <c r="AG11" i="75"/>
  <c r="AN10" i="75"/>
  <c r="AM10" i="75"/>
  <c r="AL10" i="75"/>
  <c r="AK10" i="75"/>
  <c r="AJ10" i="75"/>
  <c r="AI10" i="75"/>
  <c r="AH10" i="75"/>
  <c r="AG10" i="75"/>
  <c r="AN9" i="75"/>
  <c r="AM9" i="75"/>
  <c r="AL9" i="75"/>
  <c r="AK9" i="75"/>
  <c r="AJ9" i="75"/>
  <c r="AI9" i="75"/>
  <c r="AH9" i="75"/>
  <c r="AG9" i="75"/>
  <c r="AN8" i="75"/>
  <c r="AM8" i="75"/>
  <c r="AL8" i="75"/>
  <c r="AK8" i="75"/>
  <c r="AJ8" i="75"/>
  <c r="AI8" i="75"/>
  <c r="AH8" i="75"/>
  <c r="AG8" i="75"/>
  <c r="AT7" i="75"/>
  <c r="AN7" i="75"/>
  <c r="AM7" i="75"/>
  <c r="AL7" i="75"/>
  <c r="AK7" i="75"/>
  <c r="AJ7" i="75"/>
  <c r="AI7" i="75"/>
  <c r="AH7" i="75"/>
  <c r="AG7" i="75"/>
  <c r="O42" i="75" l="1"/>
  <c r="O43" i="75"/>
  <c r="O44" i="75"/>
  <c r="AH45" i="75"/>
  <c r="AH44" i="75"/>
  <c r="AG44" i="75"/>
  <c r="AI44" i="75"/>
  <c r="AE21" i="75"/>
  <c r="AE20" i="75"/>
  <c r="O22" i="75"/>
  <c r="AT67" i="75"/>
  <c r="AI23" i="75"/>
  <c r="AK23" i="75"/>
  <c r="AM23" i="75"/>
  <c r="AH65" i="75"/>
  <c r="AJ65" i="75"/>
  <c r="AL65" i="75"/>
  <c r="AN65" i="75"/>
  <c r="AH66" i="75"/>
  <c r="AJ66" i="75"/>
  <c r="AL66" i="75"/>
  <c r="AN66" i="75"/>
  <c r="AK44" i="75"/>
  <c r="AM44" i="75"/>
  <c r="AH19" i="75"/>
  <c r="AJ19" i="75"/>
  <c r="AL19" i="75"/>
  <c r="AN19" i="75"/>
  <c r="AG20" i="75"/>
  <c r="AI20" i="75"/>
  <c r="AK20" i="75"/>
  <c r="AM20" i="75"/>
  <c r="AG23" i="75"/>
  <c r="AH43" i="75"/>
  <c r="AJ43" i="75"/>
  <c r="AL43" i="75"/>
  <c r="AN43" i="75"/>
  <c r="AK63" i="75"/>
  <c r="AH63" i="75"/>
  <c r="AJ63" i="75"/>
  <c r="AL63" i="75"/>
  <c r="AN63" i="75"/>
  <c r="AJ23" i="75"/>
  <c r="AL23" i="75"/>
  <c r="AN23" i="75"/>
  <c r="AH21" i="75"/>
  <c r="AJ21" i="75"/>
  <c r="AL21" i="75"/>
  <c r="AN21" i="75"/>
  <c r="AH22" i="75"/>
  <c r="AJ22" i="75"/>
  <c r="AL22" i="75"/>
  <c r="AN22" i="75"/>
  <c r="AH41" i="75"/>
  <c r="AJ41" i="75"/>
  <c r="AL41" i="75"/>
  <c r="AN41" i="75"/>
  <c r="AH42" i="75"/>
  <c r="AG42" i="75"/>
  <c r="AI42" i="75"/>
  <c r="AK42" i="75"/>
  <c r="AM42" i="75"/>
  <c r="AL45" i="75"/>
  <c r="AG64" i="75"/>
  <c r="AK64" i="75"/>
  <c r="AG67" i="75"/>
  <c r="AK67" i="75"/>
  <c r="AG19" i="75"/>
  <c r="AI19" i="75"/>
  <c r="AK19" i="75"/>
  <c r="AM19" i="75"/>
  <c r="AH20" i="75"/>
  <c r="AJ20" i="75"/>
  <c r="AL20" i="75"/>
  <c r="AN20" i="75"/>
  <c r="AG21" i="75"/>
  <c r="AI21" i="75"/>
  <c r="AK21" i="75"/>
  <c r="AM21" i="75"/>
  <c r="AL42" i="75"/>
  <c r="AL44" i="75"/>
  <c r="AG45" i="75"/>
  <c r="AI45" i="75"/>
  <c r="AK45" i="75"/>
  <c r="AM45" i="75"/>
  <c r="AT45" i="75"/>
  <c r="AK65" i="75"/>
  <c r="AG22" i="75"/>
  <c r="AI22" i="75"/>
  <c r="AK22" i="75"/>
  <c r="AM22" i="75"/>
  <c r="AH23" i="75"/>
  <c r="AG41" i="75"/>
  <c r="AI41" i="75"/>
  <c r="AK41" i="75"/>
  <c r="AM41" i="75"/>
  <c r="AT41" i="75"/>
  <c r="AJ42" i="75"/>
  <c r="AN42" i="75"/>
  <c r="AG43" i="75"/>
  <c r="AI43" i="75"/>
  <c r="AK43" i="75"/>
  <c r="AM43" i="75"/>
  <c r="AJ44" i="75"/>
  <c r="AN44" i="75"/>
  <c r="AJ45" i="75"/>
  <c r="AN45" i="75"/>
  <c r="AG63" i="75"/>
  <c r="AH64" i="75"/>
  <c r="AJ64" i="75"/>
  <c r="AL64" i="75"/>
  <c r="AN64" i="75"/>
  <c r="AG65" i="75"/>
  <c r="AG66" i="75"/>
  <c r="AK66" i="75"/>
  <c r="AH67" i="75"/>
  <c r="AJ67" i="75"/>
  <c r="AL67" i="75"/>
  <c r="AN67" i="75"/>
  <c r="O48" i="75"/>
  <c r="AI64" i="75"/>
  <c r="AM64" i="75"/>
  <c r="AI66" i="75"/>
  <c r="AM66" i="75"/>
  <c r="AT23" i="75"/>
  <c r="AI63" i="75"/>
  <c r="AM63" i="75"/>
  <c r="AI65" i="75"/>
  <c r="AM65" i="75"/>
  <c r="AI67" i="75"/>
  <c r="AM67" i="75"/>
  <c r="AT19" i="75" l="1"/>
  <c r="AE48" i="75"/>
  <c r="I61" i="3" l="1"/>
  <c r="B95" i="47" l="1"/>
  <c r="C95" i="47"/>
  <c r="I95" i="46"/>
  <c r="K95" i="46" s="1"/>
  <c r="H95" i="46"/>
  <c r="H61" i="3" l="1"/>
  <c r="K88" i="47" l="1"/>
  <c r="B83" i="70" l="1"/>
  <c r="C83" i="70"/>
  <c r="O57" i="46"/>
  <c r="L58" i="46"/>
  <c r="N58" i="46"/>
  <c r="O58" i="46"/>
  <c r="F58" i="46"/>
  <c r="O94" i="36"/>
  <c r="P94" i="36" s="1"/>
  <c r="F83" i="70" l="1"/>
  <c r="P58" i="46"/>
  <c r="N20" i="60" l="1"/>
  <c r="N94" i="68"/>
  <c r="O94" i="68"/>
  <c r="L94" i="68"/>
  <c r="F94" i="68"/>
  <c r="O20" i="60" l="1"/>
  <c r="P94" i="68"/>
  <c r="N43" i="47"/>
  <c r="O43" i="47"/>
  <c r="N44" i="47"/>
  <c r="O44" i="47"/>
  <c r="N45" i="47"/>
  <c r="O45" i="47"/>
  <c r="N46" i="47"/>
  <c r="O46" i="47"/>
  <c r="N47" i="47"/>
  <c r="O47" i="47"/>
  <c r="N48" i="47"/>
  <c r="O48" i="47"/>
  <c r="N50" i="47"/>
  <c r="O50" i="47"/>
  <c r="L44" i="47"/>
  <c r="L45" i="47"/>
  <c r="L46" i="47"/>
  <c r="L47" i="47"/>
  <c r="L48" i="47"/>
  <c r="L50" i="47"/>
  <c r="F44" i="47"/>
  <c r="F45" i="47"/>
  <c r="F46" i="47"/>
  <c r="F47" i="47"/>
  <c r="F48" i="47"/>
  <c r="F50" i="47"/>
  <c r="F53" i="47"/>
  <c r="N30" i="47"/>
  <c r="O30" i="47"/>
  <c r="L30" i="47"/>
  <c r="F30" i="47"/>
  <c r="L94" i="46"/>
  <c r="N94" i="46"/>
  <c r="O94" i="46"/>
  <c r="F94" i="46"/>
  <c r="P45" i="47" l="1"/>
  <c r="P47" i="47"/>
  <c r="P46" i="47"/>
  <c r="P30" i="47"/>
  <c r="P50" i="47"/>
  <c r="P43" i="47"/>
  <c r="P48" i="47"/>
  <c r="P44" i="47"/>
  <c r="P94" i="46"/>
  <c r="D63" i="70" l="1"/>
  <c r="D64" i="70"/>
  <c r="D65" i="70"/>
  <c r="D66" i="70"/>
  <c r="D67" i="70"/>
  <c r="D68" i="70"/>
  <c r="D69" i="70"/>
  <c r="D70" i="70"/>
  <c r="D71" i="70"/>
  <c r="D72" i="70"/>
  <c r="D73" i="70"/>
  <c r="D74" i="70"/>
  <c r="D75" i="70"/>
  <c r="D76" i="70"/>
  <c r="D77" i="70"/>
  <c r="D78" i="70"/>
  <c r="D79" i="70"/>
  <c r="D80" i="70"/>
  <c r="D81" i="70"/>
  <c r="D82" i="70"/>
  <c r="L66" i="70"/>
  <c r="N66" i="70"/>
  <c r="O66" i="70"/>
  <c r="F66" i="70"/>
  <c r="L77" i="47"/>
  <c r="N77" i="47"/>
  <c r="O77" i="47"/>
  <c r="L78" i="47"/>
  <c r="N78" i="47"/>
  <c r="O78" i="47"/>
  <c r="L79" i="47"/>
  <c r="N79" i="47"/>
  <c r="O79" i="47"/>
  <c r="L80" i="47"/>
  <c r="N80" i="47"/>
  <c r="O80" i="47"/>
  <c r="F77" i="47"/>
  <c r="F78" i="47"/>
  <c r="F79" i="47"/>
  <c r="F80" i="47"/>
  <c r="N25" i="47"/>
  <c r="O25" i="47"/>
  <c r="N26" i="47"/>
  <c r="O26" i="47"/>
  <c r="N27" i="47"/>
  <c r="O27" i="47"/>
  <c r="N28" i="47"/>
  <c r="O28" i="47"/>
  <c r="N29" i="47"/>
  <c r="O29" i="47"/>
  <c r="L25" i="47"/>
  <c r="L26" i="47"/>
  <c r="L27" i="47"/>
  <c r="L28" i="47"/>
  <c r="L29" i="47"/>
  <c r="F27" i="47"/>
  <c r="F28" i="47"/>
  <c r="F29" i="47"/>
  <c r="F25" i="47"/>
  <c r="F26" i="47"/>
  <c r="D7" i="47"/>
  <c r="E7" i="47"/>
  <c r="D8" i="47"/>
  <c r="E8" i="47"/>
  <c r="D9" i="47"/>
  <c r="E9" i="47"/>
  <c r="D10" i="47"/>
  <c r="E10" i="47"/>
  <c r="D11" i="47"/>
  <c r="E11" i="47"/>
  <c r="D12" i="47"/>
  <c r="E12" i="47"/>
  <c r="D13" i="47"/>
  <c r="E13" i="47"/>
  <c r="D14" i="47"/>
  <c r="E14" i="47"/>
  <c r="D15" i="47"/>
  <c r="E15" i="47"/>
  <c r="D16" i="47"/>
  <c r="E16" i="47"/>
  <c r="D17" i="47"/>
  <c r="E17" i="47"/>
  <c r="D18" i="47"/>
  <c r="E18" i="47"/>
  <c r="D19" i="47"/>
  <c r="E19" i="47"/>
  <c r="D20" i="47"/>
  <c r="E20" i="47"/>
  <c r="D21" i="47"/>
  <c r="E21" i="47"/>
  <c r="D22" i="47"/>
  <c r="E22" i="47"/>
  <c r="D23" i="47"/>
  <c r="E23" i="47"/>
  <c r="D24" i="47"/>
  <c r="E24" i="47"/>
  <c r="D25" i="47"/>
  <c r="E25" i="47"/>
  <c r="D26" i="47"/>
  <c r="E26" i="47"/>
  <c r="D27" i="47"/>
  <c r="E27" i="47"/>
  <c r="D28" i="47"/>
  <c r="E28" i="47"/>
  <c r="D29" i="47"/>
  <c r="E29" i="47"/>
  <c r="D30" i="47"/>
  <c r="E30" i="47"/>
  <c r="D31" i="47"/>
  <c r="E31" i="47"/>
  <c r="L76" i="46"/>
  <c r="N76" i="46"/>
  <c r="O76" i="46"/>
  <c r="L77" i="46"/>
  <c r="N77" i="46"/>
  <c r="O77" i="46"/>
  <c r="L78" i="46"/>
  <c r="N78" i="46"/>
  <c r="O78" i="46"/>
  <c r="L79" i="46"/>
  <c r="N79" i="46"/>
  <c r="O79" i="46"/>
  <c r="L80" i="46"/>
  <c r="N80" i="46"/>
  <c r="O80" i="46"/>
  <c r="L81" i="46"/>
  <c r="N81" i="46"/>
  <c r="O81" i="46"/>
  <c r="F76" i="46"/>
  <c r="F77" i="46"/>
  <c r="F78" i="46"/>
  <c r="F79" i="46"/>
  <c r="F80" i="46"/>
  <c r="F81" i="46"/>
  <c r="N24" i="46"/>
  <c r="O24" i="46"/>
  <c r="N25" i="46"/>
  <c r="O25" i="46"/>
  <c r="N26" i="46"/>
  <c r="O26" i="46"/>
  <c r="N27" i="46"/>
  <c r="O27" i="46"/>
  <c r="L24" i="46"/>
  <c r="L25" i="46"/>
  <c r="F24" i="46"/>
  <c r="F25" i="46"/>
  <c r="N84" i="36"/>
  <c r="O84" i="36"/>
  <c r="N85" i="36"/>
  <c r="O85" i="36"/>
  <c r="N86" i="36"/>
  <c r="O86" i="36"/>
  <c r="L84" i="36"/>
  <c r="L85" i="36"/>
  <c r="F84" i="36"/>
  <c r="F85" i="36"/>
  <c r="F86" i="36"/>
  <c r="N87" i="3"/>
  <c r="O87" i="3"/>
  <c r="N88" i="3"/>
  <c r="O88" i="3"/>
  <c r="L87" i="3"/>
  <c r="L88" i="3"/>
  <c r="F87" i="3"/>
  <c r="F88" i="3"/>
  <c r="P29" i="47" l="1"/>
  <c r="P25" i="47"/>
  <c r="P24" i="46"/>
  <c r="P84" i="36"/>
  <c r="P66" i="70"/>
  <c r="F61" i="68"/>
  <c r="P26" i="46"/>
  <c r="P25" i="46"/>
  <c r="P87" i="3"/>
  <c r="N61" i="68"/>
  <c r="O61" i="68"/>
  <c r="P77" i="47"/>
  <c r="P27" i="47"/>
  <c r="P26" i="47"/>
  <c r="P28" i="47"/>
  <c r="P76" i="46"/>
  <c r="P79" i="46"/>
  <c r="P77" i="46"/>
  <c r="P27" i="46"/>
  <c r="P86" i="36"/>
  <c r="P85" i="36"/>
  <c r="P88" i="3"/>
  <c r="L61" i="68"/>
  <c r="P79" i="47"/>
  <c r="P78" i="47"/>
  <c r="P80" i="47"/>
  <c r="P81" i="46"/>
  <c r="P80" i="46"/>
  <c r="P78" i="46"/>
  <c r="AT62" i="60"/>
  <c r="AT51" i="60"/>
  <c r="AN51" i="60"/>
  <c r="AN52" i="60"/>
  <c r="AN53" i="60"/>
  <c r="AN54" i="60"/>
  <c r="AN55" i="60"/>
  <c r="AN56" i="60"/>
  <c r="AN57" i="60"/>
  <c r="AN58" i="60"/>
  <c r="AN59" i="60"/>
  <c r="AN60" i="60"/>
  <c r="AN61" i="60"/>
  <c r="AN62" i="60"/>
  <c r="AD64" i="60"/>
  <c r="Y64" i="60"/>
  <c r="Y65" i="60"/>
  <c r="Y66" i="60"/>
  <c r="Y67" i="60"/>
  <c r="I64" i="60"/>
  <c r="I65" i="60"/>
  <c r="I66" i="60"/>
  <c r="I67" i="60"/>
  <c r="AT29" i="60"/>
  <c r="AN29" i="60"/>
  <c r="AN30" i="60"/>
  <c r="AN31" i="60"/>
  <c r="AN32" i="60"/>
  <c r="AN33" i="60"/>
  <c r="AN34" i="60"/>
  <c r="AN35" i="60"/>
  <c r="AN36" i="60"/>
  <c r="AN37" i="60"/>
  <c r="AN38" i="60"/>
  <c r="AN39" i="60"/>
  <c r="AN40" i="60"/>
  <c r="AE42" i="60"/>
  <c r="Y42" i="60"/>
  <c r="Y43" i="60"/>
  <c r="Y44" i="60"/>
  <c r="Y45" i="60"/>
  <c r="N42" i="60"/>
  <c r="I42" i="60"/>
  <c r="I43" i="60"/>
  <c r="I44" i="60"/>
  <c r="I45" i="60"/>
  <c r="AN7" i="60"/>
  <c r="AN8" i="60"/>
  <c r="AN9" i="60"/>
  <c r="AN10" i="60"/>
  <c r="AN11" i="60"/>
  <c r="AN12" i="60"/>
  <c r="AN13" i="60"/>
  <c r="AN14" i="60"/>
  <c r="AN15" i="60"/>
  <c r="AN16" i="60"/>
  <c r="AN17" i="60"/>
  <c r="AN18" i="60"/>
  <c r="AD20" i="60"/>
  <c r="Y20" i="60"/>
  <c r="Y21" i="60"/>
  <c r="Y22" i="60"/>
  <c r="Y23" i="60"/>
  <c r="I20" i="60"/>
  <c r="I21" i="60"/>
  <c r="I22" i="60"/>
  <c r="I23" i="60"/>
  <c r="AN63" i="60"/>
  <c r="AN41" i="60"/>
  <c r="AN19" i="60"/>
  <c r="J39" i="68"/>
  <c r="J40" i="68"/>
  <c r="J41" i="68"/>
  <c r="J42" i="68"/>
  <c r="J43" i="68"/>
  <c r="J44" i="68"/>
  <c r="J45" i="68"/>
  <c r="J46" i="68"/>
  <c r="J47" i="68"/>
  <c r="J48" i="68"/>
  <c r="J49" i="68"/>
  <c r="J50" i="68"/>
  <c r="J51" i="68"/>
  <c r="J52" i="68"/>
  <c r="J53" i="68"/>
  <c r="J54" i="68"/>
  <c r="J55" i="68"/>
  <c r="J56" i="68"/>
  <c r="J57" i="68"/>
  <c r="J58" i="68"/>
  <c r="J59" i="68"/>
  <c r="J60" i="68"/>
  <c r="L18" i="74"/>
  <c r="K18" i="74"/>
  <c r="F18" i="74"/>
  <c r="H18" i="74" s="1"/>
  <c r="E18" i="74"/>
  <c r="L17" i="74"/>
  <c r="K17" i="74"/>
  <c r="F17" i="74"/>
  <c r="E17" i="74"/>
  <c r="G17" i="74" s="1"/>
  <c r="L16" i="74"/>
  <c r="K16" i="74"/>
  <c r="F16" i="74"/>
  <c r="H16" i="74" s="1"/>
  <c r="E16" i="74"/>
  <c r="R15" i="74"/>
  <c r="Q15" i="74"/>
  <c r="O15" i="74"/>
  <c r="I15" i="74"/>
  <c r="R14" i="74"/>
  <c r="Q14" i="74"/>
  <c r="O14" i="74"/>
  <c r="N14" i="74"/>
  <c r="M14" i="74"/>
  <c r="I14" i="74"/>
  <c r="H14" i="74"/>
  <c r="G14" i="74"/>
  <c r="R13" i="74"/>
  <c r="Q13" i="74"/>
  <c r="O13" i="74"/>
  <c r="N13" i="74"/>
  <c r="M13" i="74"/>
  <c r="I13" i="74"/>
  <c r="H13" i="74"/>
  <c r="G13" i="74"/>
  <c r="R12" i="74"/>
  <c r="Q12" i="74"/>
  <c r="O12" i="74"/>
  <c r="N12" i="74"/>
  <c r="M12" i="74"/>
  <c r="I12" i="74"/>
  <c r="H12" i="74"/>
  <c r="G12" i="74"/>
  <c r="R11" i="74"/>
  <c r="Q11" i="74"/>
  <c r="O11" i="74"/>
  <c r="N11" i="74"/>
  <c r="M11" i="74"/>
  <c r="I11" i="74"/>
  <c r="H11" i="74"/>
  <c r="G11" i="74"/>
  <c r="R10" i="74"/>
  <c r="Q10" i="74"/>
  <c r="O10" i="74"/>
  <c r="N10" i="74"/>
  <c r="M10" i="74"/>
  <c r="I10" i="74"/>
  <c r="H10" i="74"/>
  <c r="G10" i="74"/>
  <c r="R9" i="74"/>
  <c r="Q9" i="74"/>
  <c r="O9" i="74"/>
  <c r="N9" i="74"/>
  <c r="M9" i="74"/>
  <c r="I9" i="74"/>
  <c r="H9" i="74"/>
  <c r="G9" i="74"/>
  <c r="R8" i="74"/>
  <c r="Q8" i="74"/>
  <c r="O8" i="74"/>
  <c r="N8" i="74"/>
  <c r="M8" i="74"/>
  <c r="I8" i="74"/>
  <c r="H8" i="74"/>
  <c r="G8" i="74"/>
  <c r="R7" i="74"/>
  <c r="Q7" i="74"/>
  <c r="O7" i="74"/>
  <c r="N7" i="74"/>
  <c r="N15" i="74" s="1"/>
  <c r="M7" i="74"/>
  <c r="M15" i="74" s="1"/>
  <c r="I7" i="74"/>
  <c r="H7" i="74"/>
  <c r="H15" i="74" s="1"/>
  <c r="G7" i="74"/>
  <c r="R6" i="74"/>
  <c r="Q6" i="74"/>
  <c r="L6" i="74"/>
  <c r="K6" i="74"/>
  <c r="H6" i="74"/>
  <c r="N6" i="74" s="1"/>
  <c r="G6" i="74"/>
  <c r="M6" i="74" s="1"/>
  <c r="Q5" i="74"/>
  <c r="M5" i="74"/>
  <c r="K5" i="74"/>
  <c r="G5" i="74"/>
  <c r="L18" i="73"/>
  <c r="K18" i="73"/>
  <c r="F18" i="73"/>
  <c r="E18" i="73"/>
  <c r="G18" i="73" s="1"/>
  <c r="L17" i="73"/>
  <c r="K17" i="73"/>
  <c r="F17" i="73"/>
  <c r="H17" i="73" s="1"/>
  <c r="E17" i="73"/>
  <c r="L16" i="73"/>
  <c r="K16" i="73"/>
  <c r="F16" i="73"/>
  <c r="E16" i="73"/>
  <c r="G16" i="73" s="1"/>
  <c r="R15" i="73"/>
  <c r="Q15" i="73"/>
  <c r="O15" i="73"/>
  <c r="I15" i="73"/>
  <c r="R14" i="73"/>
  <c r="Q14" i="73"/>
  <c r="O14" i="73"/>
  <c r="N14" i="73"/>
  <c r="M14" i="73"/>
  <c r="I14" i="73"/>
  <c r="H14" i="73"/>
  <c r="G14" i="73"/>
  <c r="R13" i="73"/>
  <c r="Q13" i="73"/>
  <c r="O13" i="73"/>
  <c r="N13" i="73"/>
  <c r="M13" i="73"/>
  <c r="I13" i="73"/>
  <c r="H13" i="73"/>
  <c r="G13" i="73"/>
  <c r="R12" i="73"/>
  <c r="Q12" i="73"/>
  <c r="O12" i="73"/>
  <c r="N12" i="73"/>
  <c r="M12" i="73"/>
  <c r="I12" i="73"/>
  <c r="H12" i="73"/>
  <c r="G12" i="73"/>
  <c r="R11" i="73"/>
  <c r="Q11" i="73"/>
  <c r="O11" i="73"/>
  <c r="N11" i="73"/>
  <c r="M11" i="73"/>
  <c r="I11" i="73"/>
  <c r="H11" i="73"/>
  <c r="G11" i="73"/>
  <c r="R10" i="73"/>
  <c r="Q10" i="73"/>
  <c r="O10" i="73"/>
  <c r="N10" i="73"/>
  <c r="M10" i="73"/>
  <c r="I10" i="73"/>
  <c r="H10" i="73"/>
  <c r="G10" i="73"/>
  <c r="R9" i="73"/>
  <c r="Q9" i="73"/>
  <c r="O9" i="73"/>
  <c r="N9" i="73"/>
  <c r="M9" i="73"/>
  <c r="I9" i="73"/>
  <c r="H9" i="73"/>
  <c r="G9" i="73"/>
  <c r="R8" i="73"/>
  <c r="Q8" i="73"/>
  <c r="O8" i="73"/>
  <c r="N8" i="73"/>
  <c r="M8" i="73"/>
  <c r="I8" i="73"/>
  <c r="H8" i="73"/>
  <c r="G8" i="73"/>
  <c r="R7" i="73"/>
  <c r="Q7" i="73"/>
  <c r="O7" i="73"/>
  <c r="N7" i="73"/>
  <c r="M7" i="73"/>
  <c r="I7" i="73"/>
  <c r="H7" i="73"/>
  <c r="H15" i="73" s="1"/>
  <c r="G7" i="73"/>
  <c r="R6" i="73"/>
  <c r="Q6" i="73"/>
  <c r="L6" i="73"/>
  <c r="K6" i="73"/>
  <c r="H6" i="73"/>
  <c r="N6" i="73" s="1"/>
  <c r="G6" i="73"/>
  <c r="M6" i="73" s="1"/>
  <c r="Q5" i="73"/>
  <c r="M5" i="73"/>
  <c r="K5" i="73"/>
  <c r="G5" i="73"/>
  <c r="L18" i="72"/>
  <c r="K18" i="72"/>
  <c r="F18" i="72"/>
  <c r="H18" i="72" s="1"/>
  <c r="E18" i="72"/>
  <c r="L17" i="72"/>
  <c r="K17" i="72"/>
  <c r="F17" i="72"/>
  <c r="E17" i="72"/>
  <c r="G17" i="72" s="1"/>
  <c r="L16" i="72"/>
  <c r="K16" i="72"/>
  <c r="F16" i="72"/>
  <c r="H16" i="72" s="1"/>
  <c r="E16" i="72"/>
  <c r="R15" i="72"/>
  <c r="Q15" i="72"/>
  <c r="O15" i="72"/>
  <c r="I15" i="72"/>
  <c r="N14" i="72"/>
  <c r="M14" i="72"/>
  <c r="H14" i="72"/>
  <c r="G14" i="72"/>
  <c r="R13" i="72"/>
  <c r="Q13" i="72"/>
  <c r="O13" i="72"/>
  <c r="N13" i="72"/>
  <c r="M13" i="72"/>
  <c r="I13" i="72"/>
  <c r="H13" i="72"/>
  <c r="G13" i="72"/>
  <c r="R12" i="72"/>
  <c r="Q12" i="72"/>
  <c r="O12" i="72"/>
  <c r="N12" i="72"/>
  <c r="M12" i="72"/>
  <c r="I12" i="72"/>
  <c r="H12" i="72"/>
  <c r="G12" i="72"/>
  <c r="R11" i="72"/>
  <c r="Q11" i="72"/>
  <c r="O11" i="72"/>
  <c r="N11" i="72"/>
  <c r="M11" i="72"/>
  <c r="I11" i="72"/>
  <c r="H11" i="72"/>
  <c r="G11" i="72"/>
  <c r="R10" i="72"/>
  <c r="Q10" i="72"/>
  <c r="O10" i="72"/>
  <c r="N10" i="72"/>
  <c r="M10" i="72"/>
  <c r="I10" i="72"/>
  <c r="H10" i="72"/>
  <c r="G10" i="72"/>
  <c r="R9" i="72"/>
  <c r="Q9" i="72"/>
  <c r="O9" i="72"/>
  <c r="N9" i="72"/>
  <c r="M9" i="72"/>
  <c r="I9" i="72"/>
  <c r="H9" i="72"/>
  <c r="G9" i="72"/>
  <c r="R8" i="72"/>
  <c r="Q8" i="72"/>
  <c r="O8" i="72"/>
  <c r="N8" i="72"/>
  <c r="M8" i="72"/>
  <c r="I8" i="72"/>
  <c r="H8" i="72"/>
  <c r="G8" i="72"/>
  <c r="R7" i="72"/>
  <c r="Q7" i="72"/>
  <c r="O7" i="72"/>
  <c r="N7" i="72"/>
  <c r="N15" i="72" s="1"/>
  <c r="M7" i="72"/>
  <c r="M15" i="72" s="1"/>
  <c r="I7" i="72"/>
  <c r="H7" i="72"/>
  <c r="H15" i="72" s="1"/>
  <c r="G7" i="72"/>
  <c r="G15" i="72" s="1"/>
  <c r="R6" i="72"/>
  <c r="Q6" i="72"/>
  <c r="L6" i="72"/>
  <c r="K6" i="72"/>
  <c r="H6" i="72"/>
  <c r="N6" i="72" s="1"/>
  <c r="G6" i="72"/>
  <c r="M6" i="72" s="1"/>
  <c r="Q5" i="72"/>
  <c r="M5" i="72"/>
  <c r="K5" i="72"/>
  <c r="G5" i="72"/>
  <c r="L18" i="71"/>
  <c r="K18" i="71"/>
  <c r="F18" i="71"/>
  <c r="H18" i="71" s="1"/>
  <c r="E18" i="71"/>
  <c r="L17" i="71"/>
  <c r="K17" i="71"/>
  <c r="F17" i="71"/>
  <c r="E17" i="71"/>
  <c r="G17" i="71" s="1"/>
  <c r="L16" i="71"/>
  <c r="K16" i="71"/>
  <c r="F16" i="71"/>
  <c r="H16" i="71" s="1"/>
  <c r="E16" i="71"/>
  <c r="R15" i="71"/>
  <c r="Q15" i="71"/>
  <c r="O15" i="71"/>
  <c r="I15" i="71"/>
  <c r="R14" i="71"/>
  <c r="Q14" i="71"/>
  <c r="O14" i="71"/>
  <c r="N14" i="71"/>
  <c r="I14" i="71"/>
  <c r="R13" i="71"/>
  <c r="Q13" i="71"/>
  <c r="O13" i="71"/>
  <c r="N13" i="71"/>
  <c r="I13" i="71"/>
  <c r="R12" i="71"/>
  <c r="Q12" i="71"/>
  <c r="O12" i="71"/>
  <c r="N12" i="71"/>
  <c r="I12" i="71"/>
  <c r="R11" i="71"/>
  <c r="Q11" i="71"/>
  <c r="O11" i="71"/>
  <c r="N11" i="71"/>
  <c r="I11" i="71"/>
  <c r="R10" i="71"/>
  <c r="Q10" i="71"/>
  <c r="O10" i="71"/>
  <c r="N10" i="71"/>
  <c r="I10" i="71"/>
  <c r="R9" i="71"/>
  <c r="Q9" i="71"/>
  <c r="O9" i="71"/>
  <c r="N9" i="71"/>
  <c r="I9" i="71"/>
  <c r="R8" i="71"/>
  <c r="Q8" i="71"/>
  <c r="O8" i="71"/>
  <c r="N8" i="71"/>
  <c r="I8" i="71"/>
  <c r="R7" i="71"/>
  <c r="Q7" i="71"/>
  <c r="O7" i="71"/>
  <c r="N7" i="71"/>
  <c r="M15" i="71"/>
  <c r="I7" i="71"/>
  <c r="H15" i="71"/>
  <c r="G15" i="71"/>
  <c r="R6" i="71"/>
  <c r="Q6" i="71"/>
  <c r="L6" i="71"/>
  <c r="K6" i="71"/>
  <c r="H6" i="71"/>
  <c r="N6" i="71" s="1"/>
  <c r="G6" i="71"/>
  <c r="M6" i="71" s="1"/>
  <c r="Q5" i="71"/>
  <c r="M5" i="71"/>
  <c r="K5" i="71"/>
  <c r="G5" i="71"/>
  <c r="N14" i="34"/>
  <c r="M14" i="34"/>
  <c r="N13" i="34"/>
  <c r="M13" i="34"/>
  <c r="N10" i="34"/>
  <c r="M10" i="34"/>
  <c r="N9" i="34"/>
  <c r="M9" i="34"/>
  <c r="N8" i="34"/>
  <c r="M8" i="34"/>
  <c r="H14" i="34"/>
  <c r="G14" i="34"/>
  <c r="H13" i="34"/>
  <c r="G13" i="34"/>
  <c r="H12" i="34"/>
  <c r="G12" i="34"/>
  <c r="H10" i="34"/>
  <c r="H9" i="34"/>
  <c r="H8" i="34"/>
  <c r="G10" i="34"/>
  <c r="G9" i="34"/>
  <c r="G8" i="34"/>
  <c r="L16" i="34"/>
  <c r="N16" i="34" s="1"/>
  <c r="L17" i="34"/>
  <c r="N17" i="34" s="1"/>
  <c r="L18" i="34"/>
  <c r="N18" i="34" s="1"/>
  <c r="K18" i="34"/>
  <c r="M18" i="34" s="1"/>
  <c r="K17" i="34"/>
  <c r="M17" i="34" s="1"/>
  <c r="K16" i="34"/>
  <c r="M16" i="34" s="1"/>
  <c r="F18" i="34"/>
  <c r="H18" i="34" s="1"/>
  <c r="E18" i="34"/>
  <c r="G18" i="34" s="1"/>
  <c r="E17" i="34"/>
  <c r="G17" i="34" s="1"/>
  <c r="E16" i="34"/>
  <c r="G16" i="34" s="1"/>
  <c r="G15" i="73" l="1"/>
  <c r="M15" i="73"/>
  <c r="N15" i="71"/>
  <c r="G15" i="74"/>
  <c r="AE64" i="60"/>
  <c r="O42" i="60"/>
  <c r="AN22" i="60"/>
  <c r="AN20" i="60"/>
  <c r="AE20" i="60"/>
  <c r="AN67" i="60"/>
  <c r="AN65" i="60"/>
  <c r="AN45" i="60"/>
  <c r="AN66" i="60"/>
  <c r="AN43" i="60"/>
  <c r="AN64" i="60"/>
  <c r="O17" i="72"/>
  <c r="P61" i="68"/>
  <c r="AN23" i="60"/>
  <c r="AN21" i="60"/>
  <c r="I16" i="74"/>
  <c r="I18" i="74"/>
  <c r="I16" i="72"/>
  <c r="I18" i="72"/>
  <c r="AN44" i="60"/>
  <c r="AN42" i="60"/>
  <c r="O16" i="73"/>
  <c r="O18" i="73"/>
  <c r="I17" i="73"/>
  <c r="S7" i="74"/>
  <c r="S9" i="74"/>
  <c r="S11" i="74"/>
  <c r="S13" i="74"/>
  <c r="S8" i="72"/>
  <c r="S10" i="72"/>
  <c r="S12" i="72"/>
  <c r="S15" i="72"/>
  <c r="I17" i="72"/>
  <c r="S7" i="71"/>
  <c r="S9" i="71"/>
  <c r="S11" i="71"/>
  <c r="S13" i="71"/>
  <c r="O17" i="74"/>
  <c r="Q16" i="74"/>
  <c r="Q17" i="74"/>
  <c r="Q18" i="74"/>
  <c r="S8" i="74"/>
  <c r="S10" i="74"/>
  <c r="S12" i="74"/>
  <c r="S14" i="74"/>
  <c r="S15" i="74"/>
  <c r="R16" i="74"/>
  <c r="I17" i="74"/>
  <c r="R18" i="74"/>
  <c r="S8" i="73"/>
  <c r="S10" i="73"/>
  <c r="S12" i="73"/>
  <c r="S14" i="73"/>
  <c r="N15" i="73"/>
  <c r="S15" i="73"/>
  <c r="Q16" i="73"/>
  <c r="Q17" i="73"/>
  <c r="Q18" i="73"/>
  <c r="S7" i="73"/>
  <c r="S9" i="73"/>
  <c r="S11" i="73"/>
  <c r="S13" i="73"/>
  <c r="I16" i="73"/>
  <c r="R17" i="73"/>
  <c r="I18" i="73"/>
  <c r="S7" i="72"/>
  <c r="S9" i="72"/>
  <c r="S11" i="72"/>
  <c r="S13" i="72"/>
  <c r="Q16" i="72"/>
  <c r="Q17" i="72"/>
  <c r="Q18" i="72"/>
  <c r="R16" i="72"/>
  <c r="R18" i="72"/>
  <c r="I16" i="71"/>
  <c r="I18" i="71"/>
  <c r="G16" i="74"/>
  <c r="M16" i="74"/>
  <c r="O16" i="74"/>
  <c r="H17" i="74"/>
  <c r="N17" i="74"/>
  <c r="R17" i="74"/>
  <c r="G18" i="74"/>
  <c r="M18" i="74"/>
  <c r="O18" i="74"/>
  <c r="N16" i="74"/>
  <c r="M17" i="74"/>
  <c r="N18" i="74"/>
  <c r="H16" i="73"/>
  <c r="N16" i="73"/>
  <c r="R16" i="73"/>
  <c r="G17" i="73"/>
  <c r="M17" i="73"/>
  <c r="O17" i="73"/>
  <c r="H18" i="73"/>
  <c r="N18" i="73"/>
  <c r="R18" i="73"/>
  <c r="M16" i="73"/>
  <c r="N17" i="73"/>
  <c r="M18" i="73"/>
  <c r="G16" i="72"/>
  <c r="M16" i="72"/>
  <c r="O16" i="72"/>
  <c r="H17" i="72"/>
  <c r="N17" i="72"/>
  <c r="R17" i="72"/>
  <c r="G18" i="72"/>
  <c r="M18" i="72"/>
  <c r="O18" i="72"/>
  <c r="N16" i="72"/>
  <c r="M17" i="72"/>
  <c r="N18" i="72"/>
  <c r="O17" i="71"/>
  <c r="Q16" i="71"/>
  <c r="Q17" i="71"/>
  <c r="Q18" i="71"/>
  <c r="S8" i="71"/>
  <c r="S10" i="71"/>
  <c r="S12" i="71"/>
  <c r="S14" i="71"/>
  <c r="S15" i="71"/>
  <c r="R16" i="71"/>
  <c r="I17" i="71"/>
  <c r="R18" i="71"/>
  <c r="G16" i="71"/>
  <c r="M16" i="71"/>
  <c r="O16" i="71"/>
  <c r="H17" i="71"/>
  <c r="N17" i="71"/>
  <c r="R17" i="71"/>
  <c r="G18" i="71"/>
  <c r="M18" i="71"/>
  <c r="O18" i="71"/>
  <c r="N16" i="71"/>
  <c r="M17" i="71"/>
  <c r="N18" i="71"/>
  <c r="C67" i="3"/>
  <c r="B67" i="3"/>
  <c r="C38" i="3"/>
  <c r="K38" i="3" s="1"/>
  <c r="B38" i="3"/>
  <c r="J38" i="3" s="1"/>
  <c r="S18" i="74" l="1"/>
  <c r="S16" i="74"/>
  <c r="S18" i="71"/>
  <c r="S18" i="72"/>
  <c r="S18" i="73"/>
  <c r="S16" i="73"/>
  <c r="S16" i="71"/>
  <c r="S17" i="74"/>
  <c r="S17" i="73"/>
  <c r="S16" i="72"/>
  <c r="S17" i="72"/>
  <c r="S17" i="71"/>
  <c r="I13" i="34"/>
  <c r="I14" i="34"/>
  <c r="I9" i="34"/>
  <c r="I10" i="34"/>
  <c r="Q6" i="65" l="1"/>
  <c r="I95" i="68"/>
  <c r="H95" i="68"/>
  <c r="C95" i="68"/>
  <c r="B95" i="68"/>
  <c r="H83" i="70"/>
  <c r="N83" i="70" s="1"/>
  <c r="I83" i="70"/>
  <c r="L83" i="70" l="1"/>
  <c r="J39" i="66"/>
  <c r="J40" i="66"/>
  <c r="J41" i="66"/>
  <c r="J42" i="66"/>
  <c r="J43" i="66"/>
  <c r="J44" i="66"/>
  <c r="J45" i="66"/>
  <c r="J46" i="66"/>
  <c r="J47" i="66"/>
  <c r="J48" i="66"/>
  <c r="J49" i="66"/>
  <c r="J50" i="66"/>
  <c r="J51" i="66"/>
  <c r="J52" i="66"/>
  <c r="J53" i="66"/>
  <c r="J54" i="66"/>
  <c r="N22" i="60" l="1"/>
  <c r="O22" i="60" l="1"/>
  <c r="B61" i="70"/>
  <c r="K94" i="68" l="1"/>
  <c r="D39" i="66"/>
  <c r="E39" i="66"/>
  <c r="D40" i="66"/>
  <c r="E40" i="66"/>
  <c r="D41" i="66"/>
  <c r="E41" i="66"/>
  <c r="D42" i="66"/>
  <c r="E42" i="66"/>
  <c r="D43" i="66"/>
  <c r="E43" i="66"/>
  <c r="D44" i="66"/>
  <c r="E44" i="66"/>
  <c r="D45" i="66"/>
  <c r="E45" i="66"/>
  <c r="D46" i="66"/>
  <c r="E46" i="66"/>
  <c r="D47" i="66"/>
  <c r="E47" i="66"/>
  <c r="D48" i="66"/>
  <c r="E48" i="66"/>
  <c r="D49" i="66"/>
  <c r="E49" i="66"/>
  <c r="D50" i="66"/>
  <c r="E50" i="66"/>
  <c r="D51" i="66"/>
  <c r="E51" i="66"/>
  <c r="D52" i="66"/>
  <c r="E52" i="66"/>
  <c r="D53" i="66"/>
  <c r="E53" i="66"/>
  <c r="D54" i="66"/>
  <c r="E54" i="66"/>
  <c r="AL41" i="60" l="1"/>
  <c r="AH19" i="60"/>
  <c r="D7" i="66"/>
  <c r="D8" i="66"/>
  <c r="D9" i="66"/>
  <c r="D10" i="66"/>
  <c r="D11" i="66"/>
  <c r="D12" i="66"/>
  <c r="D13" i="66"/>
  <c r="D14" i="66"/>
  <c r="D15" i="66"/>
  <c r="D16" i="66"/>
  <c r="D17" i="66"/>
  <c r="D18" i="66"/>
  <c r="D19" i="66"/>
  <c r="D20" i="66"/>
  <c r="D21" i="66"/>
  <c r="D22" i="66"/>
  <c r="D23" i="66"/>
  <c r="D24" i="66"/>
  <c r="D25" i="66"/>
  <c r="D26" i="66"/>
  <c r="D27" i="66"/>
  <c r="D28" i="66"/>
  <c r="D29" i="66"/>
  <c r="D30" i="66"/>
  <c r="D31" i="66"/>
  <c r="H32" i="36"/>
  <c r="I32" i="36"/>
  <c r="AG41" i="60" l="1"/>
  <c r="AG19" i="60"/>
  <c r="AM41" i="60"/>
  <c r="AK63" i="60"/>
  <c r="AI63" i="60"/>
  <c r="AH41" i="60"/>
  <c r="AG63" i="60"/>
  <c r="AJ63" i="60"/>
  <c r="AJ19" i="60"/>
  <c r="AK19" i="60"/>
  <c r="AI19" i="60"/>
  <c r="AK41" i="60"/>
  <c r="AI41" i="60"/>
  <c r="AJ41" i="60"/>
  <c r="AH63" i="60"/>
  <c r="AM63" i="60"/>
  <c r="AM19" i="60"/>
  <c r="AL63" i="60"/>
  <c r="AL19" i="60"/>
  <c r="O84" i="70"/>
  <c r="N84" i="70"/>
  <c r="L84" i="70"/>
  <c r="K84" i="70"/>
  <c r="J84" i="70"/>
  <c r="F84" i="70"/>
  <c r="K82" i="70"/>
  <c r="J82" i="70"/>
  <c r="E82" i="70"/>
  <c r="K81" i="70"/>
  <c r="J81" i="70"/>
  <c r="E81" i="70"/>
  <c r="K80" i="70"/>
  <c r="J80" i="70"/>
  <c r="E80" i="70"/>
  <c r="K79" i="70"/>
  <c r="J79" i="70"/>
  <c r="E79" i="70"/>
  <c r="K78" i="70"/>
  <c r="J78" i="70"/>
  <c r="E78" i="70"/>
  <c r="K77" i="70"/>
  <c r="J77" i="70"/>
  <c r="E77" i="70"/>
  <c r="K76" i="70"/>
  <c r="J76" i="70"/>
  <c r="E76" i="70"/>
  <c r="K75" i="70"/>
  <c r="J75" i="70"/>
  <c r="E75" i="70"/>
  <c r="K74" i="70"/>
  <c r="J74" i="70"/>
  <c r="E74" i="70"/>
  <c r="K73" i="70"/>
  <c r="J73" i="70"/>
  <c r="E73" i="70"/>
  <c r="K72" i="70"/>
  <c r="J72" i="70"/>
  <c r="E72" i="70"/>
  <c r="K71" i="70"/>
  <c r="J71" i="70"/>
  <c r="E71" i="70"/>
  <c r="K70" i="70"/>
  <c r="J70" i="70"/>
  <c r="E70" i="70"/>
  <c r="K69" i="70"/>
  <c r="J69" i="70"/>
  <c r="E69" i="70"/>
  <c r="K68" i="70"/>
  <c r="J68" i="70"/>
  <c r="E68" i="70"/>
  <c r="K67" i="70"/>
  <c r="J67" i="70"/>
  <c r="E67" i="70"/>
  <c r="K66" i="70"/>
  <c r="J66" i="70"/>
  <c r="E66" i="70"/>
  <c r="O65" i="70"/>
  <c r="N65" i="70"/>
  <c r="L65" i="70"/>
  <c r="K65" i="70"/>
  <c r="J65" i="70"/>
  <c r="F65" i="70"/>
  <c r="E65" i="70"/>
  <c r="O64" i="70"/>
  <c r="N64" i="70"/>
  <c r="L64" i="70"/>
  <c r="K64" i="70"/>
  <c r="J64" i="70"/>
  <c r="F64" i="70"/>
  <c r="E64" i="70"/>
  <c r="O63" i="70"/>
  <c r="N63" i="70"/>
  <c r="L63" i="70"/>
  <c r="K63" i="70"/>
  <c r="J63" i="70"/>
  <c r="F63" i="70"/>
  <c r="E63" i="70"/>
  <c r="N61" i="70"/>
  <c r="J61" i="70"/>
  <c r="H61" i="70"/>
  <c r="D61" i="70"/>
  <c r="O57" i="70"/>
  <c r="N57" i="70"/>
  <c r="L57" i="70"/>
  <c r="F57" i="70"/>
  <c r="I56" i="70"/>
  <c r="H56" i="70"/>
  <c r="C56" i="70"/>
  <c r="B56" i="70"/>
  <c r="K55" i="70"/>
  <c r="J55" i="70"/>
  <c r="E55" i="70"/>
  <c r="D55" i="70"/>
  <c r="K54" i="70"/>
  <c r="J54" i="70"/>
  <c r="E54" i="70"/>
  <c r="D54" i="70"/>
  <c r="K53" i="70"/>
  <c r="J53" i="70"/>
  <c r="E53" i="70"/>
  <c r="D53" i="70"/>
  <c r="K52" i="70"/>
  <c r="J52" i="70"/>
  <c r="E52" i="70"/>
  <c r="D52" i="70"/>
  <c r="K51" i="70"/>
  <c r="J51" i="70"/>
  <c r="E51" i="70"/>
  <c r="D51" i="70"/>
  <c r="K50" i="70"/>
  <c r="J50" i="70"/>
  <c r="E50" i="70"/>
  <c r="D50" i="70"/>
  <c r="K49" i="70"/>
  <c r="J49" i="70"/>
  <c r="E49" i="70"/>
  <c r="D49" i="70"/>
  <c r="O48" i="70"/>
  <c r="N48" i="70"/>
  <c r="L48" i="70"/>
  <c r="K48" i="70"/>
  <c r="J48" i="70"/>
  <c r="F48" i="70"/>
  <c r="E48" i="70"/>
  <c r="D48" i="70"/>
  <c r="O47" i="70"/>
  <c r="K47" i="70"/>
  <c r="J47" i="70"/>
  <c r="E47" i="70"/>
  <c r="D47" i="70"/>
  <c r="O46" i="70"/>
  <c r="N46" i="70"/>
  <c r="L46" i="70"/>
  <c r="K46" i="70"/>
  <c r="J46" i="70"/>
  <c r="F46" i="70"/>
  <c r="E46" i="70"/>
  <c r="D46" i="70"/>
  <c r="O45" i="70"/>
  <c r="N45" i="70"/>
  <c r="L45" i="70"/>
  <c r="K45" i="70"/>
  <c r="J45" i="70"/>
  <c r="F45" i="70"/>
  <c r="E45" i="70"/>
  <c r="D45" i="70"/>
  <c r="O44" i="70"/>
  <c r="N44" i="70"/>
  <c r="L44" i="70"/>
  <c r="K44" i="70"/>
  <c r="J44" i="70"/>
  <c r="F44" i="70"/>
  <c r="E44" i="70"/>
  <c r="D44" i="70"/>
  <c r="O43" i="70"/>
  <c r="N43" i="70"/>
  <c r="L43" i="70"/>
  <c r="K43" i="70"/>
  <c r="J43" i="70"/>
  <c r="F43" i="70"/>
  <c r="E43" i="70"/>
  <c r="D43" i="70"/>
  <c r="O42" i="70"/>
  <c r="N42" i="70"/>
  <c r="L42" i="70"/>
  <c r="K42" i="70"/>
  <c r="J42" i="70"/>
  <c r="F42" i="70"/>
  <c r="E42" i="70"/>
  <c r="D42" i="70"/>
  <c r="O41" i="70"/>
  <c r="N41" i="70"/>
  <c r="L41" i="70"/>
  <c r="K41" i="70"/>
  <c r="J41" i="70"/>
  <c r="F41" i="70"/>
  <c r="E41" i="70"/>
  <c r="D41" i="70"/>
  <c r="O40" i="70"/>
  <c r="N40" i="70"/>
  <c r="L40" i="70"/>
  <c r="K40" i="70"/>
  <c r="J40" i="70"/>
  <c r="F40" i="70"/>
  <c r="E40" i="70"/>
  <c r="D40" i="70"/>
  <c r="O39" i="70"/>
  <c r="N39" i="70"/>
  <c r="L39" i="70"/>
  <c r="K39" i="70"/>
  <c r="J39" i="70"/>
  <c r="F39" i="70"/>
  <c r="E39" i="70"/>
  <c r="D39" i="70"/>
  <c r="P37" i="70"/>
  <c r="P61" i="70" s="1"/>
  <c r="N37" i="70"/>
  <c r="J37" i="70"/>
  <c r="H37" i="70"/>
  <c r="D37" i="70"/>
  <c r="B37" i="70"/>
  <c r="O33" i="70"/>
  <c r="N33" i="70"/>
  <c r="L33" i="70"/>
  <c r="F33" i="70"/>
  <c r="I32" i="70"/>
  <c r="H32" i="70"/>
  <c r="E32" i="70"/>
  <c r="K31" i="70"/>
  <c r="J31" i="70"/>
  <c r="E31" i="70"/>
  <c r="D31" i="70"/>
  <c r="K30" i="70"/>
  <c r="J30" i="70"/>
  <c r="E30" i="70"/>
  <c r="D30" i="70"/>
  <c r="K29" i="70"/>
  <c r="J29" i="70"/>
  <c r="E29" i="70"/>
  <c r="D29" i="70"/>
  <c r="K28" i="70"/>
  <c r="J28" i="70"/>
  <c r="E28" i="70"/>
  <c r="D28" i="70"/>
  <c r="K27" i="70"/>
  <c r="J27" i="70"/>
  <c r="E27" i="70"/>
  <c r="D27" i="70"/>
  <c r="K26" i="70"/>
  <c r="J26" i="70"/>
  <c r="E26" i="70"/>
  <c r="D26" i="70"/>
  <c r="K25" i="70"/>
  <c r="J25" i="70"/>
  <c r="E25" i="70"/>
  <c r="D25" i="70"/>
  <c r="K24" i="70"/>
  <c r="J24" i="70"/>
  <c r="E24" i="70"/>
  <c r="D24" i="70"/>
  <c r="K23" i="70"/>
  <c r="J23" i="70"/>
  <c r="E23" i="70"/>
  <c r="D23" i="70"/>
  <c r="K22" i="70"/>
  <c r="J22" i="70"/>
  <c r="E22" i="70"/>
  <c r="D22" i="70"/>
  <c r="K21" i="70"/>
  <c r="J21" i="70"/>
  <c r="E21" i="70"/>
  <c r="D21" i="70"/>
  <c r="K20" i="70"/>
  <c r="J20" i="70"/>
  <c r="E20" i="70"/>
  <c r="D20" i="70"/>
  <c r="K19" i="70"/>
  <c r="J19" i="70"/>
  <c r="E19" i="70"/>
  <c r="D19" i="70"/>
  <c r="K18" i="70"/>
  <c r="J18" i="70"/>
  <c r="E18" i="70"/>
  <c r="D18" i="70"/>
  <c r="O17" i="70"/>
  <c r="N17" i="70"/>
  <c r="L17" i="70"/>
  <c r="K17" i="70"/>
  <c r="J17" i="70"/>
  <c r="F17" i="70"/>
  <c r="E17" i="70"/>
  <c r="D17" i="70"/>
  <c r="O16" i="70"/>
  <c r="N16" i="70"/>
  <c r="L16" i="70"/>
  <c r="K16" i="70"/>
  <c r="J16" i="70"/>
  <c r="F16" i="70"/>
  <c r="E16" i="70"/>
  <c r="D16" i="70"/>
  <c r="O15" i="70"/>
  <c r="N15" i="70"/>
  <c r="L15" i="70"/>
  <c r="K15" i="70"/>
  <c r="J15" i="70"/>
  <c r="F15" i="70"/>
  <c r="E15" i="70"/>
  <c r="D15" i="70"/>
  <c r="O14" i="70"/>
  <c r="N14" i="70"/>
  <c r="L14" i="70"/>
  <c r="K14" i="70"/>
  <c r="J14" i="70"/>
  <c r="F14" i="70"/>
  <c r="E14" i="70"/>
  <c r="D14" i="70"/>
  <c r="O13" i="70"/>
  <c r="N13" i="70"/>
  <c r="L13" i="70"/>
  <c r="K13" i="70"/>
  <c r="J13" i="70"/>
  <c r="F13" i="70"/>
  <c r="E13" i="70"/>
  <c r="D13" i="70"/>
  <c r="O12" i="70"/>
  <c r="N12" i="70"/>
  <c r="L12" i="70"/>
  <c r="K12" i="70"/>
  <c r="J12" i="70"/>
  <c r="F12" i="70"/>
  <c r="E12" i="70"/>
  <c r="D12" i="70"/>
  <c r="O11" i="70"/>
  <c r="N11" i="70"/>
  <c r="L11" i="70"/>
  <c r="K11" i="70"/>
  <c r="J11" i="70"/>
  <c r="F11" i="70"/>
  <c r="E11" i="70"/>
  <c r="D11" i="70"/>
  <c r="O10" i="70"/>
  <c r="N10" i="70"/>
  <c r="L10" i="70"/>
  <c r="K10" i="70"/>
  <c r="J10" i="70"/>
  <c r="F10" i="70"/>
  <c r="E10" i="70"/>
  <c r="D10" i="70"/>
  <c r="O9" i="70"/>
  <c r="N9" i="70"/>
  <c r="L9" i="70"/>
  <c r="K9" i="70"/>
  <c r="J9" i="70"/>
  <c r="F9" i="70"/>
  <c r="E9" i="70"/>
  <c r="D9" i="70"/>
  <c r="O8" i="70"/>
  <c r="N8" i="70"/>
  <c r="L8" i="70"/>
  <c r="K8" i="70"/>
  <c r="J8" i="70"/>
  <c r="F8" i="70"/>
  <c r="E8" i="70"/>
  <c r="D8" i="70"/>
  <c r="O7" i="70"/>
  <c r="N7" i="70"/>
  <c r="L7" i="70"/>
  <c r="K7" i="70"/>
  <c r="J7" i="70"/>
  <c r="F7" i="70"/>
  <c r="E7" i="70"/>
  <c r="D7" i="70"/>
  <c r="C6" i="70"/>
  <c r="B6" i="70"/>
  <c r="N5" i="70"/>
  <c r="J5" i="70"/>
  <c r="H5" i="70"/>
  <c r="D5" i="70"/>
  <c r="L6" i="69"/>
  <c r="G7" i="69"/>
  <c r="F6" i="69"/>
  <c r="Q7" i="69"/>
  <c r="P7" i="69"/>
  <c r="N7" i="69"/>
  <c r="L7" i="69"/>
  <c r="H7" i="69"/>
  <c r="F7" i="69"/>
  <c r="Q6" i="69"/>
  <c r="P6" i="69"/>
  <c r="N6" i="69"/>
  <c r="H6" i="69"/>
  <c r="Q5" i="69"/>
  <c r="P5" i="69"/>
  <c r="K5" i="69"/>
  <c r="J5" i="69"/>
  <c r="G5" i="69"/>
  <c r="M5" i="69" s="1"/>
  <c r="F5" i="69"/>
  <c r="L5" i="69" s="1"/>
  <c r="P4" i="69"/>
  <c r="L4" i="69"/>
  <c r="J4" i="69"/>
  <c r="F4" i="69"/>
  <c r="O96" i="68"/>
  <c r="N96" i="68"/>
  <c r="L96" i="68"/>
  <c r="K96" i="68"/>
  <c r="J96" i="68"/>
  <c r="F96" i="68"/>
  <c r="E95" i="68"/>
  <c r="D95" i="68"/>
  <c r="J94" i="68"/>
  <c r="E94" i="68"/>
  <c r="D94" i="68"/>
  <c r="K93" i="68"/>
  <c r="J93" i="68"/>
  <c r="E93" i="68"/>
  <c r="D93" i="68"/>
  <c r="K92" i="68"/>
  <c r="J92" i="68"/>
  <c r="E92" i="68"/>
  <c r="D92" i="68"/>
  <c r="K91" i="68"/>
  <c r="J91" i="68"/>
  <c r="E91" i="68"/>
  <c r="D91" i="68"/>
  <c r="K90" i="68"/>
  <c r="J90" i="68"/>
  <c r="E90" i="68"/>
  <c r="D90" i="68"/>
  <c r="K89" i="68"/>
  <c r="J89" i="68"/>
  <c r="E89" i="68"/>
  <c r="D89" i="68"/>
  <c r="K88" i="68"/>
  <c r="J88" i="68"/>
  <c r="E88" i="68"/>
  <c r="D88" i="68"/>
  <c r="K87" i="68"/>
  <c r="J87" i="68"/>
  <c r="E87" i="68"/>
  <c r="D87" i="68"/>
  <c r="K86" i="68"/>
  <c r="J86" i="68"/>
  <c r="E86" i="68"/>
  <c r="D86" i="68"/>
  <c r="K85" i="68"/>
  <c r="J85" i="68"/>
  <c r="E85" i="68"/>
  <c r="D85" i="68"/>
  <c r="K84" i="68"/>
  <c r="J84" i="68"/>
  <c r="E84" i="68"/>
  <c r="D84" i="68"/>
  <c r="K83" i="68"/>
  <c r="J83" i="68"/>
  <c r="E83" i="68"/>
  <c r="D83" i="68"/>
  <c r="K82" i="68"/>
  <c r="J82" i="68"/>
  <c r="E82" i="68"/>
  <c r="D82" i="68"/>
  <c r="K81" i="68"/>
  <c r="J81" i="68"/>
  <c r="E81" i="68"/>
  <c r="D81" i="68"/>
  <c r="K80" i="68"/>
  <c r="J80" i="68"/>
  <c r="E80" i="68"/>
  <c r="D80" i="68"/>
  <c r="K79" i="68"/>
  <c r="J79" i="68"/>
  <c r="E79" i="68"/>
  <c r="D79" i="68"/>
  <c r="K78" i="68"/>
  <c r="J78" i="68"/>
  <c r="F78" i="68"/>
  <c r="E78" i="68"/>
  <c r="D78" i="68"/>
  <c r="K77" i="68"/>
  <c r="J77" i="68"/>
  <c r="E77" i="68"/>
  <c r="D77" i="68"/>
  <c r="O76" i="68"/>
  <c r="N76" i="68"/>
  <c r="L76" i="68"/>
  <c r="K76" i="68"/>
  <c r="J76" i="68"/>
  <c r="F76" i="68"/>
  <c r="E76" i="68"/>
  <c r="D76" i="68"/>
  <c r="O75" i="68"/>
  <c r="N75" i="68"/>
  <c r="L75" i="68"/>
  <c r="K75" i="68"/>
  <c r="J75" i="68"/>
  <c r="F75" i="68"/>
  <c r="E75" i="68"/>
  <c r="D75" i="68"/>
  <c r="O74" i="68"/>
  <c r="N74" i="68"/>
  <c r="L74" i="68"/>
  <c r="K74" i="68"/>
  <c r="J74" i="68"/>
  <c r="F74" i="68"/>
  <c r="E74" i="68"/>
  <c r="D74" i="68"/>
  <c r="O73" i="68"/>
  <c r="N73" i="68"/>
  <c r="L73" i="68"/>
  <c r="K73" i="68"/>
  <c r="J73" i="68"/>
  <c r="F73" i="68"/>
  <c r="E73" i="68"/>
  <c r="D73" i="68"/>
  <c r="O72" i="68"/>
  <c r="N72" i="68"/>
  <c r="L72" i="68"/>
  <c r="K72" i="68"/>
  <c r="J72" i="68"/>
  <c r="F72" i="68"/>
  <c r="E72" i="68"/>
  <c r="D72" i="68"/>
  <c r="O71" i="68"/>
  <c r="N71" i="68"/>
  <c r="L71" i="68"/>
  <c r="K71" i="68"/>
  <c r="J71" i="68"/>
  <c r="F71" i="68"/>
  <c r="E71" i="68"/>
  <c r="D71" i="68"/>
  <c r="O70" i="68"/>
  <c r="N70" i="68"/>
  <c r="L70" i="68"/>
  <c r="K70" i="68"/>
  <c r="J70" i="68"/>
  <c r="F70" i="68"/>
  <c r="E70" i="68"/>
  <c r="D70" i="68"/>
  <c r="O69" i="68"/>
  <c r="N69" i="68"/>
  <c r="L69" i="68"/>
  <c r="K69" i="68"/>
  <c r="J69" i="68"/>
  <c r="F69" i="68"/>
  <c r="E69" i="68"/>
  <c r="D69" i="68"/>
  <c r="O68" i="68"/>
  <c r="N68" i="68"/>
  <c r="L68" i="68"/>
  <c r="K68" i="68"/>
  <c r="J68" i="68"/>
  <c r="F68" i="68"/>
  <c r="E68" i="68"/>
  <c r="D68" i="68"/>
  <c r="N66" i="68"/>
  <c r="J66" i="68"/>
  <c r="H66" i="68"/>
  <c r="D66" i="68"/>
  <c r="B66" i="68"/>
  <c r="O62" i="68"/>
  <c r="N62" i="68"/>
  <c r="L62" i="68"/>
  <c r="F62" i="68"/>
  <c r="K61" i="68"/>
  <c r="E61" i="68"/>
  <c r="K60" i="68"/>
  <c r="E60" i="68"/>
  <c r="K59" i="68"/>
  <c r="E59" i="68"/>
  <c r="K58" i="68"/>
  <c r="E58" i="68"/>
  <c r="L57" i="68"/>
  <c r="K57" i="68"/>
  <c r="F57" i="68"/>
  <c r="E57" i="68"/>
  <c r="K56" i="68"/>
  <c r="E56" i="68"/>
  <c r="O55" i="68"/>
  <c r="N55" i="68"/>
  <c r="L55" i="68"/>
  <c r="K55" i="68"/>
  <c r="F55" i="68"/>
  <c r="E55" i="68"/>
  <c r="O54" i="68"/>
  <c r="N54" i="68"/>
  <c r="L54" i="68"/>
  <c r="K54" i="68"/>
  <c r="F54" i="68"/>
  <c r="E54" i="68"/>
  <c r="O53" i="68"/>
  <c r="N53" i="68"/>
  <c r="L53" i="68"/>
  <c r="K53" i="68"/>
  <c r="F53" i="68"/>
  <c r="E53" i="68"/>
  <c r="O52" i="68"/>
  <c r="K52" i="68"/>
  <c r="E52" i="68"/>
  <c r="O51" i="68"/>
  <c r="N51" i="68"/>
  <c r="L51" i="68"/>
  <c r="K51" i="68"/>
  <c r="F51" i="68"/>
  <c r="E51" i="68"/>
  <c r="O50" i="68"/>
  <c r="N50" i="68"/>
  <c r="L50" i="68"/>
  <c r="K50" i="68"/>
  <c r="F50" i="68"/>
  <c r="E50" i="68"/>
  <c r="O49" i="68"/>
  <c r="N49" i="68"/>
  <c r="L49" i="68"/>
  <c r="K49" i="68"/>
  <c r="F49" i="68"/>
  <c r="E49" i="68"/>
  <c r="O48" i="68"/>
  <c r="N48" i="68"/>
  <c r="L48" i="68"/>
  <c r="K48" i="68"/>
  <c r="F48" i="68"/>
  <c r="E48" i="68"/>
  <c r="O47" i="68"/>
  <c r="N47" i="68"/>
  <c r="L47" i="68"/>
  <c r="K47" i="68"/>
  <c r="F47" i="68"/>
  <c r="E47" i="68"/>
  <c r="O46" i="68"/>
  <c r="N46" i="68"/>
  <c r="L46" i="68"/>
  <c r="K46" i="68"/>
  <c r="F46" i="68"/>
  <c r="E46" i="68"/>
  <c r="O45" i="68"/>
  <c r="N45" i="68"/>
  <c r="L45" i="68"/>
  <c r="K45" i="68"/>
  <c r="F45" i="68"/>
  <c r="E45" i="68"/>
  <c r="O44" i="68"/>
  <c r="N44" i="68"/>
  <c r="L44" i="68"/>
  <c r="K44" i="68"/>
  <c r="F44" i="68"/>
  <c r="E44" i="68"/>
  <c r="O43" i="68"/>
  <c r="N43" i="68"/>
  <c r="L43" i="68"/>
  <c r="K43" i="68"/>
  <c r="F43" i="68"/>
  <c r="E43" i="68"/>
  <c r="O42" i="68"/>
  <c r="N42" i="68"/>
  <c r="L42" i="68"/>
  <c r="K42" i="68"/>
  <c r="F42" i="68"/>
  <c r="E42" i="68"/>
  <c r="O41" i="68"/>
  <c r="N41" i="68"/>
  <c r="L41" i="68"/>
  <c r="K41" i="68"/>
  <c r="F41" i="68"/>
  <c r="E41" i="68"/>
  <c r="O40" i="68"/>
  <c r="N40" i="68"/>
  <c r="L40" i="68"/>
  <c r="K40" i="68"/>
  <c r="F40" i="68"/>
  <c r="E40" i="68"/>
  <c r="O39" i="68"/>
  <c r="N39" i="68"/>
  <c r="L39" i="68"/>
  <c r="K39" i="68"/>
  <c r="F39" i="68"/>
  <c r="E39" i="68"/>
  <c r="P37" i="68"/>
  <c r="P66" i="68" s="1"/>
  <c r="N37" i="68"/>
  <c r="J37" i="68"/>
  <c r="H37" i="68"/>
  <c r="D37" i="68"/>
  <c r="B37" i="68"/>
  <c r="O33" i="68"/>
  <c r="N33" i="68"/>
  <c r="L33" i="68"/>
  <c r="F33" i="68"/>
  <c r="E32" i="68"/>
  <c r="D32" i="68"/>
  <c r="O31" i="68"/>
  <c r="N31" i="68"/>
  <c r="L31" i="68"/>
  <c r="K31" i="68"/>
  <c r="J31" i="68"/>
  <c r="F31" i="68"/>
  <c r="E31" i="68"/>
  <c r="D31" i="68"/>
  <c r="O30" i="68"/>
  <c r="K30" i="68"/>
  <c r="J30" i="68"/>
  <c r="E30" i="68"/>
  <c r="D30" i="68"/>
  <c r="O29" i="68"/>
  <c r="N29" i="68"/>
  <c r="L29" i="68"/>
  <c r="K29" i="68"/>
  <c r="J29" i="68"/>
  <c r="F29" i="68"/>
  <c r="E29" i="68"/>
  <c r="D29" i="68"/>
  <c r="O28" i="68"/>
  <c r="N28" i="68"/>
  <c r="L28" i="68"/>
  <c r="K28" i="68"/>
  <c r="J28" i="68"/>
  <c r="F28" i="68"/>
  <c r="E28" i="68"/>
  <c r="D28" i="68"/>
  <c r="K27" i="68"/>
  <c r="J27" i="68"/>
  <c r="E27" i="68"/>
  <c r="D27" i="68"/>
  <c r="O26" i="68"/>
  <c r="N26" i="68"/>
  <c r="L26" i="68"/>
  <c r="K26" i="68"/>
  <c r="J26" i="68"/>
  <c r="F26" i="68"/>
  <c r="E26" i="68"/>
  <c r="D26" i="68"/>
  <c r="O25" i="68"/>
  <c r="N25" i="68"/>
  <c r="L25" i="68"/>
  <c r="K25" i="68"/>
  <c r="J25" i="68"/>
  <c r="F25" i="68"/>
  <c r="E25" i="68"/>
  <c r="D25" i="68"/>
  <c r="O24" i="68"/>
  <c r="N24" i="68"/>
  <c r="L24" i="68"/>
  <c r="K24" i="68"/>
  <c r="J24" i="68"/>
  <c r="F24" i="68"/>
  <c r="E24" i="68"/>
  <c r="D24" i="68"/>
  <c r="O23" i="68"/>
  <c r="N23" i="68"/>
  <c r="L23" i="68"/>
  <c r="K23" i="68"/>
  <c r="J23" i="68"/>
  <c r="F23" i="68"/>
  <c r="E23" i="68"/>
  <c r="D23" i="68"/>
  <c r="O22" i="68"/>
  <c r="N22" i="68"/>
  <c r="L22" i="68"/>
  <c r="K22" i="68"/>
  <c r="J22" i="68"/>
  <c r="F22" i="68"/>
  <c r="E22" i="68"/>
  <c r="D22" i="68"/>
  <c r="O21" i="68"/>
  <c r="N21" i="68"/>
  <c r="L21" i="68"/>
  <c r="K21" i="68"/>
  <c r="J21" i="68"/>
  <c r="F21" i="68"/>
  <c r="E21" i="68"/>
  <c r="D21" i="68"/>
  <c r="O20" i="68"/>
  <c r="N20" i="68"/>
  <c r="L20" i="68"/>
  <c r="K20" i="68"/>
  <c r="J20" i="68"/>
  <c r="F20" i="68"/>
  <c r="E20" i="68"/>
  <c r="D20" i="68"/>
  <c r="O19" i="68"/>
  <c r="N19" i="68"/>
  <c r="L19" i="68"/>
  <c r="K19" i="68"/>
  <c r="J19" i="68"/>
  <c r="F19" i="68"/>
  <c r="E19" i="68"/>
  <c r="D19" i="68"/>
  <c r="O18" i="68"/>
  <c r="N18" i="68"/>
  <c r="L18" i="68"/>
  <c r="K18" i="68"/>
  <c r="J18" i="68"/>
  <c r="F18" i="68"/>
  <c r="E18" i="68"/>
  <c r="D18" i="68"/>
  <c r="O17" i="68"/>
  <c r="N17" i="68"/>
  <c r="L17" i="68"/>
  <c r="K17" i="68"/>
  <c r="J17" i="68"/>
  <c r="F17" i="68"/>
  <c r="E17" i="68"/>
  <c r="D17" i="68"/>
  <c r="O16" i="68"/>
  <c r="N16" i="68"/>
  <c r="L16" i="68"/>
  <c r="K16" i="68"/>
  <c r="J16" i="68"/>
  <c r="F16" i="68"/>
  <c r="E16" i="68"/>
  <c r="D16" i="68"/>
  <c r="O15" i="68"/>
  <c r="N15" i="68"/>
  <c r="L15" i="68"/>
  <c r="K15" i="68"/>
  <c r="J15" i="68"/>
  <c r="F15" i="68"/>
  <c r="E15" i="68"/>
  <c r="D15" i="68"/>
  <c r="O14" i="68"/>
  <c r="N14" i="68"/>
  <c r="L14" i="68"/>
  <c r="K14" i="68"/>
  <c r="J14" i="68"/>
  <c r="F14" i="68"/>
  <c r="E14" i="68"/>
  <c r="D14" i="68"/>
  <c r="O13" i="68"/>
  <c r="N13" i="68"/>
  <c r="L13" i="68"/>
  <c r="K13" i="68"/>
  <c r="J13" i="68"/>
  <c r="F13" i="68"/>
  <c r="E13" i="68"/>
  <c r="D13" i="68"/>
  <c r="O12" i="68"/>
  <c r="N12" i="68"/>
  <c r="L12" i="68"/>
  <c r="K12" i="68"/>
  <c r="J12" i="68"/>
  <c r="F12" i="68"/>
  <c r="E12" i="68"/>
  <c r="D12" i="68"/>
  <c r="O11" i="68"/>
  <c r="N11" i="68"/>
  <c r="L11" i="68"/>
  <c r="K11" i="68"/>
  <c r="J11" i="68"/>
  <c r="F11" i="68"/>
  <c r="E11" i="68"/>
  <c r="D11" i="68"/>
  <c r="O10" i="68"/>
  <c r="N10" i="68"/>
  <c r="L10" i="68"/>
  <c r="K10" i="68"/>
  <c r="J10" i="68"/>
  <c r="F10" i="68"/>
  <c r="E10" i="68"/>
  <c r="D10" i="68"/>
  <c r="O9" i="68"/>
  <c r="N9" i="68"/>
  <c r="L9" i="68"/>
  <c r="K9" i="68"/>
  <c r="J9" i="68"/>
  <c r="F9" i="68"/>
  <c r="E9" i="68"/>
  <c r="D9" i="68"/>
  <c r="O8" i="68"/>
  <c r="N8" i="68"/>
  <c r="L8" i="68"/>
  <c r="K8" i="68"/>
  <c r="J8" i="68"/>
  <c r="F8" i="68"/>
  <c r="E8" i="68"/>
  <c r="D8" i="68"/>
  <c r="O7" i="68"/>
  <c r="N7" i="68"/>
  <c r="L7" i="68"/>
  <c r="K7" i="68"/>
  <c r="J7" i="68"/>
  <c r="F7" i="68"/>
  <c r="E7" i="68"/>
  <c r="D7" i="68"/>
  <c r="C6" i="68"/>
  <c r="B6" i="68"/>
  <c r="N38" i="68" s="1"/>
  <c r="N5" i="68"/>
  <c r="J5" i="68"/>
  <c r="H5" i="68"/>
  <c r="D5" i="68"/>
  <c r="M7" i="67"/>
  <c r="L7" i="67"/>
  <c r="G7" i="67"/>
  <c r="F6" i="67"/>
  <c r="Q7" i="67"/>
  <c r="P7" i="67"/>
  <c r="N7" i="67"/>
  <c r="H7" i="67"/>
  <c r="Q6" i="67"/>
  <c r="P6" i="67"/>
  <c r="N6" i="67"/>
  <c r="H6" i="67"/>
  <c r="G6" i="67"/>
  <c r="Q5" i="67"/>
  <c r="P5" i="67"/>
  <c r="K5" i="67"/>
  <c r="J5" i="67"/>
  <c r="G5" i="67"/>
  <c r="M5" i="67" s="1"/>
  <c r="F5" i="67"/>
  <c r="L5" i="67" s="1"/>
  <c r="P4" i="67"/>
  <c r="L4" i="67"/>
  <c r="J4" i="67"/>
  <c r="F4" i="67"/>
  <c r="O83" i="66"/>
  <c r="N83" i="66"/>
  <c r="L83" i="66"/>
  <c r="K83" i="66"/>
  <c r="J83" i="66"/>
  <c r="F83" i="66"/>
  <c r="I82" i="66"/>
  <c r="O82" i="66" s="1"/>
  <c r="H82" i="66"/>
  <c r="K81" i="66"/>
  <c r="J81" i="66"/>
  <c r="E81" i="66"/>
  <c r="K80" i="66"/>
  <c r="J80" i="66"/>
  <c r="E80" i="66"/>
  <c r="K79" i="66"/>
  <c r="J79" i="66"/>
  <c r="E79" i="66"/>
  <c r="K78" i="66"/>
  <c r="J78" i="66"/>
  <c r="E78" i="66"/>
  <c r="K77" i="66"/>
  <c r="J77" i="66"/>
  <c r="E77" i="66"/>
  <c r="K76" i="66"/>
  <c r="J76" i="66"/>
  <c r="E76" i="66"/>
  <c r="K75" i="66"/>
  <c r="J75" i="66"/>
  <c r="E75" i="66"/>
  <c r="K74" i="66"/>
  <c r="J74" i="66"/>
  <c r="E74" i="66"/>
  <c r="K73" i="66"/>
  <c r="J73" i="66"/>
  <c r="E73" i="66"/>
  <c r="K72" i="66"/>
  <c r="J72" i="66"/>
  <c r="E72" i="66"/>
  <c r="K71" i="66"/>
  <c r="J71" i="66"/>
  <c r="E71" i="66"/>
  <c r="K70" i="66"/>
  <c r="J70" i="66"/>
  <c r="E70" i="66"/>
  <c r="K69" i="66"/>
  <c r="J69" i="66"/>
  <c r="E69" i="66"/>
  <c r="K68" i="66"/>
  <c r="J68" i="66"/>
  <c r="E68" i="66"/>
  <c r="K67" i="66"/>
  <c r="J67" i="66"/>
  <c r="E67" i="66"/>
  <c r="K66" i="66"/>
  <c r="J66" i="66"/>
  <c r="E66" i="66"/>
  <c r="K65" i="66"/>
  <c r="J65" i="66"/>
  <c r="E65" i="66"/>
  <c r="O64" i="66"/>
  <c r="N64" i="66"/>
  <c r="L64" i="66"/>
  <c r="K64" i="66"/>
  <c r="J64" i="66"/>
  <c r="E64" i="66"/>
  <c r="O63" i="66"/>
  <c r="N63" i="66"/>
  <c r="L63" i="66"/>
  <c r="K63" i="66"/>
  <c r="J63" i="66"/>
  <c r="F63" i="66"/>
  <c r="E63" i="66"/>
  <c r="K62" i="66"/>
  <c r="J62" i="66"/>
  <c r="E62" i="66"/>
  <c r="N60" i="66"/>
  <c r="J60" i="66"/>
  <c r="H60" i="66"/>
  <c r="D60" i="66"/>
  <c r="B60" i="66"/>
  <c r="O56" i="66"/>
  <c r="N56" i="66"/>
  <c r="L56" i="66"/>
  <c r="F56" i="66"/>
  <c r="K54" i="66"/>
  <c r="K53" i="66"/>
  <c r="K52" i="66"/>
  <c r="K51" i="66"/>
  <c r="K50" i="66"/>
  <c r="K49" i="66"/>
  <c r="K48" i="66"/>
  <c r="K47" i="66"/>
  <c r="K46" i="66"/>
  <c r="K45" i="66"/>
  <c r="K44" i="66"/>
  <c r="K43" i="66"/>
  <c r="K42" i="66"/>
  <c r="O41" i="66"/>
  <c r="N41" i="66"/>
  <c r="L41" i="66"/>
  <c r="K41" i="66"/>
  <c r="F41" i="66"/>
  <c r="O40" i="66"/>
  <c r="N40" i="66"/>
  <c r="L40" i="66"/>
  <c r="K40" i="66"/>
  <c r="F40" i="66"/>
  <c r="O39" i="66"/>
  <c r="N39" i="66"/>
  <c r="L39" i="66"/>
  <c r="K39" i="66"/>
  <c r="F39" i="66"/>
  <c r="P37" i="66"/>
  <c r="P60" i="66" s="1"/>
  <c r="N37" i="66"/>
  <c r="J37" i="66"/>
  <c r="H37" i="66"/>
  <c r="D37" i="66"/>
  <c r="B37" i="66"/>
  <c r="O33" i="66"/>
  <c r="N33" i="66"/>
  <c r="L33" i="66"/>
  <c r="F33" i="66"/>
  <c r="D32" i="66"/>
  <c r="D33" i="66" s="1"/>
  <c r="K31" i="66"/>
  <c r="J31" i="66"/>
  <c r="E31" i="66"/>
  <c r="K30" i="66"/>
  <c r="J30" i="66"/>
  <c r="E30" i="66"/>
  <c r="K29" i="66"/>
  <c r="J29" i="66"/>
  <c r="E29" i="66"/>
  <c r="K28" i="66"/>
  <c r="J28" i="66"/>
  <c r="E28" i="66"/>
  <c r="K27" i="66"/>
  <c r="J27" i="66"/>
  <c r="E27" i="66"/>
  <c r="K26" i="66"/>
  <c r="J26" i="66"/>
  <c r="E26" i="66"/>
  <c r="K25" i="66"/>
  <c r="J25" i="66"/>
  <c r="E25" i="66"/>
  <c r="K24" i="66"/>
  <c r="J24" i="66"/>
  <c r="E24" i="66"/>
  <c r="K23" i="66"/>
  <c r="J23" i="66"/>
  <c r="E23" i="66"/>
  <c r="K22" i="66"/>
  <c r="J22" i="66"/>
  <c r="E22" i="66"/>
  <c r="K21" i="66"/>
  <c r="J21" i="66"/>
  <c r="E21" i="66"/>
  <c r="K20" i="66"/>
  <c r="J20" i="66"/>
  <c r="E20" i="66"/>
  <c r="K19" i="66"/>
  <c r="J19" i="66"/>
  <c r="E19" i="66"/>
  <c r="K18" i="66"/>
  <c r="J18" i="66"/>
  <c r="E18" i="66"/>
  <c r="K17" i="66"/>
  <c r="J17" i="66"/>
  <c r="E17" i="66"/>
  <c r="K16" i="66"/>
  <c r="J16" i="66"/>
  <c r="E16" i="66"/>
  <c r="K15" i="66"/>
  <c r="J15" i="66"/>
  <c r="E15" i="66"/>
  <c r="K14" i="66"/>
  <c r="J14" i="66"/>
  <c r="E14" i="66"/>
  <c r="K13" i="66"/>
  <c r="J13" i="66"/>
  <c r="E13" i="66"/>
  <c r="K12" i="66"/>
  <c r="J12" i="66"/>
  <c r="E12" i="66"/>
  <c r="K11" i="66"/>
  <c r="J11" i="66"/>
  <c r="E11" i="66"/>
  <c r="K10" i="66"/>
  <c r="J10" i="66"/>
  <c r="E10" i="66"/>
  <c r="K9" i="66"/>
  <c r="J9" i="66"/>
  <c r="E9" i="66"/>
  <c r="O8" i="66"/>
  <c r="N8" i="66"/>
  <c r="K8" i="66"/>
  <c r="J8" i="66"/>
  <c r="F8" i="66"/>
  <c r="E8" i="66"/>
  <c r="O7" i="66"/>
  <c r="N7" i="66"/>
  <c r="L7" i="66"/>
  <c r="K7" i="66"/>
  <c r="J7" i="66"/>
  <c r="F7" i="66"/>
  <c r="E7" i="66"/>
  <c r="C6" i="66"/>
  <c r="O61" i="66" s="1"/>
  <c r="B6" i="66"/>
  <c r="N5" i="66"/>
  <c r="J5" i="66"/>
  <c r="H5" i="66"/>
  <c r="D5" i="66"/>
  <c r="Q5" i="65"/>
  <c r="P5" i="65"/>
  <c r="K5" i="65"/>
  <c r="J5" i="65"/>
  <c r="G5" i="65"/>
  <c r="M5" i="65" s="1"/>
  <c r="F5" i="65"/>
  <c r="L5" i="65" s="1"/>
  <c r="P4" i="65"/>
  <c r="L4" i="65"/>
  <c r="J4" i="65"/>
  <c r="F4" i="65"/>
  <c r="M7" i="65"/>
  <c r="L7" i="65"/>
  <c r="G7" i="65"/>
  <c r="F7" i="65"/>
  <c r="Q7" i="65"/>
  <c r="P7" i="65"/>
  <c r="N7" i="65"/>
  <c r="H7" i="65"/>
  <c r="P6" i="65"/>
  <c r="N6" i="65"/>
  <c r="H6" i="65"/>
  <c r="F56" i="70" l="1"/>
  <c r="N56" i="70"/>
  <c r="O56" i="70"/>
  <c r="E33" i="68"/>
  <c r="F55" i="66"/>
  <c r="L56" i="70"/>
  <c r="L55" i="66"/>
  <c r="D83" i="70"/>
  <c r="D84" i="70" s="1"/>
  <c r="E62" i="68"/>
  <c r="L82" i="66"/>
  <c r="D82" i="66"/>
  <c r="D83" i="66" s="1"/>
  <c r="N82" i="66"/>
  <c r="P82" i="66" s="1"/>
  <c r="E82" i="66"/>
  <c r="E83" i="66" s="1"/>
  <c r="E33" i="70"/>
  <c r="D55" i="66"/>
  <c r="D56" i="66" s="1"/>
  <c r="F6" i="65"/>
  <c r="F8" i="65" s="1"/>
  <c r="F8" i="69"/>
  <c r="F7" i="67"/>
  <c r="F8" i="67" s="1"/>
  <c r="M6" i="65"/>
  <c r="M8" i="65" s="1"/>
  <c r="G6" i="65"/>
  <c r="G8" i="65" s="1"/>
  <c r="E96" i="68"/>
  <c r="M6" i="67"/>
  <c r="M8" i="67" s="1"/>
  <c r="K61" i="66"/>
  <c r="E61" i="66"/>
  <c r="L8" i="69"/>
  <c r="G6" i="69"/>
  <c r="G8" i="69" s="1"/>
  <c r="G8" i="67"/>
  <c r="D56" i="70"/>
  <c r="D57" i="70" s="1"/>
  <c r="E56" i="70"/>
  <c r="P63" i="70"/>
  <c r="P65" i="70"/>
  <c r="P33" i="70"/>
  <c r="L95" i="68"/>
  <c r="P33" i="68"/>
  <c r="P39" i="66"/>
  <c r="P41" i="66"/>
  <c r="F32" i="66"/>
  <c r="N8" i="69"/>
  <c r="R7" i="69"/>
  <c r="P84" i="70"/>
  <c r="P39" i="70"/>
  <c r="P41" i="70"/>
  <c r="P43" i="70"/>
  <c r="P45" i="70"/>
  <c r="P7" i="70"/>
  <c r="P9" i="70"/>
  <c r="P11" i="70"/>
  <c r="P13" i="70"/>
  <c r="P15" i="70"/>
  <c r="P17" i="70"/>
  <c r="M6" i="69"/>
  <c r="M7" i="69"/>
  <c r="P62" i="68"/>
  <c r="P7" i="68"/>
  <c r="P9" i="68"/>
  <c r="P11" i="68"/>
  <c r="P13" i="68"/>
  <c r="P15" i="68"/>
  <c r="P17" i="68"/>
  <c r="P19" i="68"/>
  <c r="P21" i="68"/>
  <c r="P23" i="68"/>
  <c r="P25" i="68"/>
  <c r="P29" i="68"/>
  <c r="P31" i="68"/>
  <c r="L32" i="68"/>
  <c r="P63" i="66"/>
  <c r="P33" i="66"/>
  <c r="P7" i="66"/>
  <c r="P57" i="70"/>
  <c r="P64" i="70"/>
  <c r="P40" i="70"/>
  <c r="P42" i="70"/>
  <c r="P44" i="70"/>
  <c r="P46" i="70"/>
  <c r="P48" i="70"/>
  <c r="O32" i="70"/>
  <c r="P8" i="70"/>
  <c r="P10" i="70"/>
  <c r="P12" i="70"/>
  <c r="P14" i="70"/>
  <c r="P16" i="70"/>
  <c r="N32" i="70"/>
  <c r="N62" i="70"/>
  <c r="J62" i="70"/>
  <c r="H62" i="70"/>
  <c r="D62" i="70"/>
  <c r="B62" i="70"/>
  <c r="D6" i="70"/>
  <c r="H6" i="70"/>
  <c r="J6" i="70"/>
  <c r="N6" i="70"/>
  <c r="K32" i="70"/>
  <c r="K33" i="70" s="1"/>
  <c r="B38" i="70"/>
  <c r="D38" i="70"/>
  <c r="H38" i="70"/>
  <c r="J38" i="70"/>
  <c r="N38" i="70"/>
  <c r="O62" i="70"/>
  <c r="K62" i="70"/>
  <c r="I62" i="70"/>
  <c r="E62" i="70"/>
  <c r="C62" i="70"/>
  <c r="E6" i="70"/>
  <c r="I6" i="70" s="1"/>
  <c r="K6" i="70"/>
  <c r="O6" i="70"/>
  <c r="D32" i="70"/>
  <c r="D33" i="70" s="1"/>
  <c r="J32" i="70"/>
  <c r="J33" i="70" s="1"/>
  <c r="L32" i="70"/>
  <c r="C38" i="70"/>
  <c r="E38" i="70"/>
  <c r="I38" i="70"/>
  <c r="K38" i="70"/>
  <c r="O38" i="70"/>
  <c r="J56" i="70"/>
  <c r="J57" i="70" s="1"/>
  <c r="E83" i="70"/>
  <c r="K83" i="70"/>
  <c r="K56" i="70"/>
  <c r="J83" i="70"/>
  <c r="R6" i="69"/>
  <c r="P8" i="69"/>
  <c r="H8" i="69"/>
  <c r="Q8" i="69"/>
  <c r="P96" i="68"/>
  <c r="P68" i="68"/>
  <c r="P70" i="68"/>
  <c r="P72" i="68"/>
  <c r="P74" i="68"/>
  <c r="P76" i="68"/>
  <c r="P39" i="68"/>
  <c r="P41" i="68"/>
  <c r="P43" i="68"/>
  <c r="P45" i="68"/>
  <c r="P47" i="68"/>
  <c r="P49" i="68"/>
  <c r="P51" i="68"/>
  <c r="P53" i="68"/>
  <c r="P55" i="68"/>
  <c r="F95" i="68"/>
  <c r="O95" i="68"/>
  <c r="P69" i="68"/>
  <c r="P71" i="68"/>
  <c r="P73" i="68"/>
  <c r="P75" i="68"/>
  <c r="N95" i="68"/>
  <c r="K62" i="68"/>
  <c r="P40" i="68"/>
  <c r="P42" i="68"/>
  <c r="P44" i="68"/>
  <c r="P46" i="68"/>
  <c r="P48" i="68"/>
  <c r="P50" i="68"/>
  <c r="P54" i="68"/>
  <c r="P8" i="68"/>
  <c r="P10" i="68"/>
  <c r="P12" i="68"/>
  <c r="P14" i="68"/>
  <c r="P16" i="68"/>
  <c r="P18" i="68"/>
  <c r="P20" i="68"/>
  <c r="P22" i="68"/>
  <c r="P24" i="68"/>
  <c r="P26" i="68"/>
  <c r="P28" i="68"/>
  <c r="F32" i="68"/>
  <c r="O32" i="68"/>
  <c r="N32" i="68"/>
  <c r="O38" i="68"/>
  <c r="K38" i="68"/>
  <c r="K67" i="68"/>
  <c r="E67" i="68"/>
  <c r="O67" i="68"/>
  <c r="I67" i="68"/>
  <c r="C67" i="68"/>
  <c r="I38" i="68"/>
  <c r="E38" i="68"/>
  <c r="C38" i="68"/>
  <c r="O6" i="68"/>
  <c r="E6" i="68"/>
  <c r="I6" i="68" s="1"/>
  <c r="K6" i="68"/>
  <c r="D33" i="68"/>
  <c r="J32" i="68"/>
  <c r="J33" i="68" s="1"/>
  <c r="D61" i="68"/>
  <c r="D62" i="68" s="1"/>
  <c r="J61" i="68"/>
  <c r="J62" i="68" s="1"/>
  <c r="N67" i="68"/>
  <c r="J67" i="68"/>
  <c r="H67" i="68"/>
  <c r="D67" i="68"/>
  <c r="B67" i="68"/>
  <c r="D6" i="68"/>
  <c r="H6" i="68"/>
  <c r="J6" i="68"/>
  <c r="N6" i="68"/>
  <c r="K32" i="68"/>
  <c r="B38" i="68"/>
  <c r="D38" i="68"/>
  <c r="H38" i="68"/>
  <c r="J38" i="68"/>
  <c r="D96" i="68"/>
  <c r="J95" i="68"/>
  <c r="K95" i="68"/>
  <c r="L6" i="67"/>
  <c r="L8" i="67" s="1"/>
  <c r="N8" i="67"/>
  <c r="R6" i="67"/>
  <c r="R7" i="67"/>
  <c r="H8" i="67"/>
  <c r="P8" i="67"/>
  <c r="Q8" i="67"/>
  <c r="P83" i="66"/>
  <c r="L32" i="66"/>
  <c r="P64" i="66"/>
  <c r="P56" i="66"/>
  <c r="P40" i="66"/>
  <c r="P8" i="66"/>
  <c r="N32" i="66"/>
  <c r="N61" i="66"/>
  <c r="J61" i="66"/>
  <c r="H61" i="66"/>
  <c r="D61" i="66"/>
  <c r="B61" i="66"/>
  <c r="D6" i="66"/>
  <c r="J6" i="66"/>
  <c r="D38" i="66"/>
  <c r="J38" i="66"/>
  <c r="H6" i="66"/>
  <c r="N6" i="66"/>
  <c r="E32" i="66"/>
  <c r="K32" i="66"/>
  <c r="O32" i="66"/>
  <c r="B38" i="66"/>
  <c r="H38" i="66"/>
  <c r="N38" i="66"/>
  <c r="E6" i="66"/>
  <c r="I6" i="66" s="1"/>
  <c r="K6" i="66"/>
  <c r="O6" i="66"/>
  <c r="J32" i="66"/>
  <c r="J33" i="66" s="1"/>
  <c r="C38" i="66"/>
  <c r="E38" i="66"/>
  <c r="I38" i="66"/>
  <c r="K38" i="66"/>
  <c r="O38" i="66"/>
  <c r="E55" i="66"/>
  <c r="K55" i="66"/>
  <c r="C61" i="66"/>
  <c r="I61" i="66"/>
  <c r="J82" i="66"/>
  <c r="J55" i="66"/>
  <c r="J56" i="66" s="1"/>
  <c r="K82" i="66"/>
  <c r="L6" i="65"/>
  <c r="L8" i="65" s="1"/>
  <c r="N8" i="65"/>
  <c r="R7" i="65"/>
  <c r="R6" i="65"/>
  <c r="H8" i="65"/>
  <c r="P8" i="65"/>
  <c r="Q8" i="65"/>
  <c r="P56" i="70" l="1"/>
  <c r="P95" i="68"/>
  <c r="E57" i="70"/>
  <c r="R8" i="67"/>
  <c r="M8" i="69"/>
  <c r="R8" i="65"/>
  <c r="P32" i="70"/>
  <c r="E84" i="70"/>
  <c r="K57" i="70"/>
  <c r="R8" i="69"/>
  <c r="P32" i="68"/>
  <c r="K33" i="68"/>
  <c r="P32" i="66"/>
  <c r="K33" i="66"/>
  <c r="E56" i="66"/>
  <c r="E33" i="66"/>
  <c r="K56" i="66"/>
  <c r="I95" i="48" l="1"/>
  <c r="H95" i="48"/>
  <c r="L95" i="48" l="1"/>
  <c r="D68" i="47"/>
  <c r="D69" i="47"/>
  <c r="D70" i="47"/>
  <c r="D71" i="47"/>
  <c r="D72" i="47"/>
  <c r="D73" i="47"/>
  <c r="D74" i="47"/>
  <c r="D75" i="47"/>
  <c r="D76" i="47"/>
  <c r="D77" i="47"/>
  <c r="D78" i="47"/>
  <c r="D79" i="47"/>
  <c r="D80" i="47"/>
  <c r="D81" i="47"/>
  <c r="D82" i="47"/>
  <c r="D83" i="47"/>
  <c r="D84" i="47"/>
  <c r="D85" i="47"/>
  <c r="D86" i="47"/>
  <c r="D87" i="47"/>
  <c r="D88" i="47"/>
  <c r="D89" i="47"/>
  <c r="D90" i="47"/>
  <c r="D91" i="47"/>
  <c r="D92" i="47"/>
  <c r="D93" i="47"/>
  <c r="D94" i="47"/>
  <c r="AD66" i="60" l="1"/>
  <c r="AD65" i="60"/>
  <c r="W64" i="60"/>
  <c r="X64" i="60"/>
  <c r="W65" i="60"/>
  <c r="X65" i="60"/>
  <c r="W66" i="60"/>
  <c r="X66" i="60"/>
  <c r="W67" i="60"/>
  <c r="X67" i="60"/>
  <c r="AD67" i="60"/>
  <c r="AE67" i="60" s="1"/>
  <c r="G64" i="60"/>
  <c r="H64" i="60"/>
  <c r="G65" i="60"/>
  <c r="H65" i="60"/>
  <c r="G66" i="60"/>
  <c r="H66" i="60"/>
  <c r="G67" i="60"/>
  <c r="H67" i="60"/>
  <c r="O67" i="60"/>
  <c r="AL51" i="60"/>
  <c r="AM51" i="60"/>
  <c r="AL52" i="60"/>
  <c r="AM52" i="60"/>
  <c r="AL53" i="60"/>
  <c r="AM53" i="60"/>
  <c r="AL54" i="60"/>
  <c r="AM54" i="60"/>
  <c r="AL55" i="60"/>
  <c r="AM55" i="60"/>
  <c r="AL56" i="60"/>
  <c r="AM56" i="60"/>
  <c r="AL57" i="60"/>
  <c r="AM57" i="60"/>
  <c r="AL58" i="60"/>
  <c r="AM58" i="60"/>
  <c r="AL59" i="60"/>
  <c r="AM59" i="60"/>
  <c r="AL60" i="60"/>
  <c r="AM60" i="60"/>
  <c r="AL61" i="60"/>
  <c r="AM61" i="60"/>
  <c r="AL62" i="60"/>
  <c r="AM62" i="60"/>
  <c r="W42" i="60"/>
  <c r="X42" i="60"/>
  <c r="W43" i="60"/>
  <c r="X43" i="60"/>
  <c r="W44" i="60"/>
  <c r="X44" i="60"/>
  <c r="W45" i="60"/>
  <c r="X45" i="60"/>
  <c r="AE45" i="60"/>
  <c r="N44" i="60"/>
  <c r="N43" i="60"/>
  <c r="G42" i="60"/>
  <c r="H42" i="60"/>
  <c r="G43" i="60"/>
  <c r="H43" i="60"/>
  <c r="G44" i="60"/>
  <c r="H44" i="60"/>
  <c r="G45" i="60"/>
  <c r="H45" i="60"/>
  <c r="N45" i="60"/>
  <c r="O45" i="60" s="1"/>
  <c r="AL29" i="60"/>
  <c r="AM29" i="60"/>
  <c r="AL30" i="60"/>
  <c r="AM30" i="60"/>
  <c r="AL31" i="60"/>
  <c r="AM31" i="60"/>
  <c r="AL32" i="60"/>
  <c r="AM32" i="60"/>
  <c r="AL33" i="60"/>
  <c r="AM33" i="60"/>
  <c r="AL34" i="60"/>
  <c r="AM34" i="60"/>
  <c r="AL35" i="60"/>
  <c r="AM35" i="60"/>
  <c r="AL36" i="60"/>
  <c r="AM36" i="60"/>
  <c r="AL37" i="60"/>
  <c r="AM37" i="60"/>
  <c r="AL38" i="60"/>
  <c r="AM38" i="60"/>
  <c r="AL39" i="60"/>
  <c r="AM39" i="60"/>
  <c r="AL40" i="60"/>
  <c r="AM40" i="60"/>
  <c r="AD23" i="60"/>
  <c r="AE23" i="60" s="1"/>
  <c r="AD22" i="60"/>
  <c r="AD21" i="60"/>
  <c r="W20" i="60"/>
  <c r="X20" i="60"/>
  <c r="W21" i="60"/>
  <c r="X21" i="60"/>
  <c r="W22" i="60"/>
  <c r="X22" i="60"/>
  <c r="W23" i="60"/>
  <c r="X23" i="60"/>
  <c r="N23" i="60"/>
  <c r="N21" i="60"/>
  <c r="AL7" i="60"/>
  <c r="AM7" i="60"/>
  <c r="AL8" i="60"/>
  <c r="AM8" i="60"/>
  <c r="AL9" i="60"/>
  <c r="AM9" i="60"/>
  <c r="AL10" i="60"/>
  <c r="AM10" i="60"/>
  <c r="AL11" i="60"/>
  <c r="AM11" i="60"/>
  <c r="AL12" i="60"/>
  <c r="AM12" i="60"/>
  <c r="AL13" i="60"/>
  <c r="AM13" i="60"/>
  <c r="AL14" i="60"/>
  <c r="AM14" i="60"/>
  <c r="AL15" i="60"/>
  <c r="AM15" i="60"/>
  <c r="AL16" i="60"/>
  <c r="AM16" i="60"/>
  <c r="AL17" i="60"/>
  <c r="AM17" i="60"/>
  <c r="AL18" i="60"/>
  <c r="AM18" i="60"/>
  <c r="AE21" i="60" l="1"/>
  <c r="AE65" i="60"/>
  <c r="AE66" i="60"/>
  <c r="O44" i="60"/>
  <c r="O43" i="60"/>
  <c r="AL45" i="60"/>
  <c r="AL44" i="60"/>
  <c r="AL42" i="60"/>
  <c r="AE22" i="60"/>
  <c r="AT23" i="60"/>
  <c r="O23" i="60"/>
  <c r="O21" i="60"/>
  <c r="AM65" i="60"/>
  <c r="AM67" i="60"/>
  <c r="AM45" i="60"/>
  <c r="AM44" i="60"/>
  <c r="AM43" i="60"/>
  <c r="AL64" i="60"/>
  <c r="AT67" i="60"/>
  <c r="AM42" i="60"/>
  <c r="AM66" i="60"/>
  <c r="AL43" i="60"/>
  <c r="AL67" i="60"/>
  <c r="AL66" i="60"/>
  <c r="AL65" i="60"/>
  <c r="AM64" i="60"/>
  <c r="G20" i="60"/>
  <c r="AL20" i="60" s="1"/>
  <c r="G21" i="60"/>
  <c r="AL21" i="60" s="1"/>
  <c r="G22" i="60"/>
  <c r="AL22" i="60" s="1"/>
  <c r="G23" i="60"/>
  <c r="AL23" i="60" s="1"/>
  <c r="V67" i="60"/>
  <c r="U67" i="60"/>
  <c r="T67" i="60"/>
  <c r="S67" i="60"/>
  <c r="R67" i="60"/>
  <c r="F67" i="60"/>
  <c r="E67" i="60"/>
  <c r="D67" i="60"/>
  <c r="C67" i="60"/>
  <c r="B67" i="60"/>
  <c r="V66" i="60"/>
  <c r="U66" i="60"/>
  <c r="T66" i="60"/>
  <c r="S66" i="60"/>
  <c r="R66" i="60"/>
  <c r="F66" i="60"/>
  <c r="E66" i="60"/>
  <c r="D66" i="60"/>
  <c r="C66" i="60"/>
  <c r="B66" i="60"/>
  <c r="V65" i="60"/>
  <c r="U65" i="60"/>
  <c r="T65" i="60"/>
  <c r="S65" i="60"/>
  <c r="R65" i="60"/>
  <c r="F65" i="60"/>
  <c r="E65" i="60"/>
  <c r="D65" i="60"/>
  <c r="C65" i="60"/>
  <c r="B65" i="60"/>
  <c r="V64" i="60"/>
  <c r="U64" i="60"/>
  <c r="T64" i="60"/>
  <c r="S64" i="60"/>
  <c r="R64" i="60"/>
  <c r="F64" i="60"/>
  <c r="E64" i="60"/>
  <c r="D64" i="60"/>
  <c r="C64" i="60"/>
  <c r="B64" i="60"/>
  <c r="AK62" i="60"/>
  <c r="AJ62" i="60"/>
  <c r="AI62" i="60"/>
  <c r="AH62" i="60"/>
  <c r="AG62" i="60"/>
  <c r="AK61" i="60"/>
  <c r="AJ61" i="60"/>
  <c r="AI61" i="60"/>
  <c r="AH61" i="60"/>
  <c r="AG61" i="60"/>
  <c r="AK60" i="60"/>
  <c r="AJ60" i="60"/>
  <c r="AI60" i="60"/>
  <c r="AH60" i="60"/>
  <c r="AG60" i="60"/>
  <c r="AK59" i="60"/>
  <c r="AJ59" i="60"/>
  <c r="AI59" i="60"/>
  <c r="AH59" i="60"/>
  <c r="AG59" i="60"/>
  <c r="AK58" i="60"/>
  <c r="AJ58" i="60"/>
  <c r="AI58" i="60"/>
  <c r="AH58" i="60"/>
  <c r="AG58" i="60"/>
  <c r="AK57" i="60"/>
  <c r="AJ57" i="60"/>
  <c r="AI57" i="60"/>
  <c r="AH57" i="60"/>
  <c r="AG57" i="60"/>
  <c r="AK56" i="60"/>
  <c r="AJ56" i="60"/>
  <c r="AI56" i="60"/>
  <c r="AH56" i="60"/>
  <c r="AG56" i="60"/>
  <c r="AK55" i="60"/>
  <c r="AJ55" i="60"/>
  <c r="AI55" i="60"/>
  <c r="AH55" i="60"/>
  <c r="AG55" i="60"/>
  <c r="AK54" i="60"/>
  <c r="AJ54" i="60"/>
  <c r="AI54" i="60"/>
  <c r="AH54" i="60"/>
  <c r="AG54" i="60"/>
  <c r="AK53" i="60"/>
  <c r="AJ53" i="60"/>
  <c r="AI53" i="60"/>
  <c r="AH53" i="60"/>
  <c r="AG53" i="60"/>
  <c r="AK52" i="60"/>
  <c r="AJ52" i="60"/>
  <c r="AI52" i="60"/>
  <c r="AH52" i="60"/>
  <c r="AG52" i="60"/>
  <c r="AK51" i="60"/>
  <c r="AJ51" i="60"/>
  <c r="AI51" i="60"/>
  <c r="AH51" i="60"/>
  <c r="AG51" i="60"/>
  <c r="V45" i="60"/>
  <c r="U45" i="60"/>
  <c r="T45" i="60"/>
  <c r="S45" i="60"/>
  <c r="R45" i="60"/>
  <c r="F45" i="60"/>
  <c r="E45" i="60"/>
  <c r="D45" i="60"/>
  <c r="C45" i="60"/>
  <c r="B45" i="60"/>
  <c r="V44" i="60"/>
  <c r="U44" i="60"/>
  <c r="T44" i="60"/>
  <c r="S44" i="60"/>
  <c r="R44" i="60"/>
  <c r="F44" i="60"/>
  <c r="E44" i="60"/>
  <c r="D44" i="60"/>
  <c r="C44" i="60"/>
  <c r="B44" i="60"/>
  <c r="V43" i="60"/>
  <c r="U43" i="60"/>
  <c r="T43" i="60"/>
  <c r="S43" i="60"/>
  <c r="R43" i="60"/>
  <c r="F43" i="60"/>
  <c r="E43" i="60"/>
  <c r="D43" i="60"/>
  <c r="C43" i="60"/>
  <c r="B43" i="60"/>
  <c r="V42" i="60"/>
  <c r="U42" i="60"/>
  <c r="T42" i="60"/>
  <c r="S42" i="60"/>
  <c r="R42" i="60"/>
  <c r="F42" i="60"/>
  <c r="E42" i="60"/>
  <c r="D42" i="60"/>
  <c r="C42" i="60"/>
  <c r="B42" i="60"/>
  <c r="AK40" i="60"/>
  <c r="AJ40" i="60"/>
  <c r="AI40" i="60"/>
  <c r="AH40" i="60"/>
  <c r="AG40" i="60"/>
  <c r="AK39" i="60"/>
  <c r="AJ39" i="60"/>
  <c r="AI39" i="60"/>
  <c r="AH39" i="60"/>
  <c r="AG39" i="60"/>
  <c r="AK38" i="60"/>
  <c r="AJ38" i="60"/>
  <c r="AI38" i="60"/>
  <c r="AH38" i="60"/>
  <c r="AG38" i="60"/>
  <c r="AK37" i="60"/>
  <c r="AJ37" i="60"/>
  <c r="AI37" i="60"/>
  <c r="AH37" i="60"/>
  <c r="AG37" i="60"/>
  <c r="AK36" i="60"/>
  <c r="AJ36" i="60"/>
  <c r="AI36" i="60"/>
  <c r="AH36" i="60"/>
  <c r="AG36" i="60"/>
  <c r="AK35" i="60"/>
  <c r="AJ35" i="60"/>
  <c r="AI35" i="60"/>
  <c r="AH35" i="60"/>
  <c r="AG35" i="60"/>
  <c r="AK34" i="60"/>
  <c r="AJ34" i="60"/>
  <c r="AI34" i="60"/>
  <c r="AH34" i="60"/>
  <c r="AG34" i="60"/>
  <c r="AK33" i="60"/>
  <c r="AJ33" i="60"/>
  <c r="AI33" i="60"/>
  <c r="AH33" i="60"/>
  <c r="AG33" i="60"/>
  <c r="AK32" i="60"/>
  <c r="AJ32" i="60"/>
  <c r="AI32" i="60"/>
  <c r="AH32" i="60"/>
  <c r="AG32" i="60"/>
  <c r="AK31" i="60"/>
  <c r="AJ31" i="60"/>
  <c r="AI31" i="60"/>
  <c r="AH31" i="60"/>
  <c r="AG31" i="60"/>
  <c r="AK30" i="60"/>
  <c r="AJ30" i="60"/>
  <c r="AI30" i="60"/>
  <c r="AH30" i="60"/>
  <c r="AG30" i="60"/>
  <c r="AK29" i="60"/>
  <c r="AJ29" i="60"/>
  <c r="AI29" i="60"/>
  <c r="AH29" i="60"/>
  <c r="AG29" i="60"/>
  <c r="V23" i="60"/>
  <c r="U23" i="60"/>
  <c r="T23" i="60"/>
  <c r="S23" i="60"/>
  <c r="R23" i="60"/>
  <c r="H23" i="60"/>
  <c r="AM23" i="60" s="1"/>
  <c r="F23" i="60"/>
  <c r="E23" i="60"/>
  <c r="D23" i="60"/>
  <c r="C23" i="60"/>
  <c r="B23" i="60"/>
  <c r="V22" i="60"/>
  <c r="U22" i="60"/>
  <c r="T22" i="60"/>
  <c r="S22" i="60"/>
  <c r="R22" i="60"/>
  <c r="H22" i="60"/>
  <c r="AM22" i="60" s="1"/>
  <c r="F22" i="60"/>
  <c r="E22" i="60"/>
  <c r="D22" i="60"/>
  <c r="C22" i="60"/>
  <c r="B22" i="60"/>
  <c r="V21" i="60"/>
  <c r="U21" i="60"/>
  <c r="T21" i="60"/>
  <c r="S21" i="60"/>
  <c r="R21" i="60"/>
  <c r="H21" i="60"/>
  <c r="AM21" i="60" s="1"/>
  <c r="F21" i="60"/>
  <c r="E21" i="60"/>
  <c r="D21" i="60"/>
  <c r="C21" i="60"/>
  <c r="B21" i="60"/>
  <c r="V20" i="60"/>
  <c r="U20" i="60"/>
  <c r="T20" i="60"/>
  <c r="S20" i="60"/>
  <c r="R20" i="60"/>
  <c r="H20" i="60"/>
  <c r="AM20" i="60" s="1"/>
  <c r="F20" i="60"/>
  <c r="E20" i="60"/>
  <c r="D20" i="60"/>
  <c r="C20" i="60"/>
  <c r="B20" i="60"/>
  <c r="AK18" i="60"/>
  <c r="AJ18" i="60"/>
  <c r="AI18" i="60"/>
  <c r="AH18" i="60"/>
  <c r="AG18" i="60"/>
  <c r="AK17" i="60"/>
  <c r="AJ17" i="60"/>
  <c r="AI17" i="60"/>
  <c r="AH17" i="60"/>
  <c r="AG17" i="60"/>
  <c r="AK16" i="60"/>
  <c r="AJ16" i="60"/>
  <c r="AI16" i="60"/>
  <c r="AH16" i="60"/>
  <c r="AG16" i="60"/>
  <c r="AK15" i="60"/>
  <c r="AJ15" i="60"/>
  <c r="AI15" i="60"/>
  <c r="AH15" i="60"/>
  <c r="AG15" i="60"/>
  <c r="AK14" i="60"/>
  <c r="AJ14" i="60"/>
  <c r="AI14" i="60"/>
  <c r="AH14" i="60"/>
  <c r="AG14" i="60"/>
  <c r="AK13" i="60"/>
  <c r="AJ13" i="60"/>
  <c r="AI13" i="60"/>
  <c r="AH13" i="60"/>
  <c r="AG13" i="60"/>
  <c r="AK12" i="60"/>
  <c r="AJ12" i="60"/>
  <c r="AI12" i="60"/>
  <c r="AH12" i="60"/>
  <c r="AG12" i="60"/>
  <c r="AK11" i="60"/>
  <c r="AJ11" i="60"/>
  <c r="AI11" i="60"/>
  <c r="AH11" i="60"/>
  <c r="AG11" i="60"/>
  <c r="AK10" i="60"/>
  <c r="AJ10" i="60"/>
  <c r="AI10" i="60"/>
  <c r="AH10" i="60"/>
  <c r="AG10" i="60"/>
  <c r="AK9" i="60"/>
  <c r="AJ9" i="60"/>
  <c r="AI9" i="60"/>
  <c r="AH9" i="60"/>
  <c r="AG9" i="60"/>
  <c r="AK8" i="60"/>
  <c r="AJ8" i="60"/>
  <c r="AI8" i="60"/>
  <c r="AH8" i="60"/>
  <c r="AG8" i="60"/>
  <c r="AK7" i="60"/>
  <c r="AJ7" i="60"/>
  <c r="AI7" i="60"/>
  <c r="AH7" i="60"/>
  <c r="AG7" i="60"/>
  <c r="AH23" i="60" l="1"/>
  <c r="AH21" i="60"/>
  <c r="AG22" i="60"/>
  <c r="AI22" i="60"/>
  <c r="AT63" i="60"/>
  <c r="AT41" i="60"/>
  <c r="AH20" i="60"/>
  <c r="AG21" i="60"/>
  <c r="AI21" i="60"/>
  <c r="AH22" i="60"/>
  <c r="AG23" i="60"/>
  <c r="AI23" i="60"/>
  <c r="AG20" i="60"/>
  <c r="AI20" i="60"/>
  <c r="AH64" i="60"/>
  <c r="AH65" i="60"/>
  <c r="AH66" i="60"/>
  <c r="AG67" i="60"/>
  <c r="AI67" i="60"/>
  <c r="AG64" i="60"/>
  <c r="AI64" i="60"/>
  <c r="AG65" i="60"/>
  <c r="AI65" i="60"/>
  <c r="AG66" i="60"/>
  <c r="AI66" i="60"/>
  <c r="AH67" i="60"/>
  <c r="AT26" i="60"/>
  <c r="AG42" i="60"/>
  <c r="AI42" i="60"/>
  <c r="AG43" i="60"/>
  <c r="AI43" i="60"/>
  <c r="AH44" i="60"/>
  <c r="AH45" i="60"/>
  <c r="AH42" i="60"/>
  <c r="AG44" i="60"/>
  <c r="AI44" i="60"/>
  <c r="AG45" i="60"/>
  <c r="AI45" i="60"/>
  <c r="AJ20" i="60"/>
  <c r="AJ21" i="60"/>
  <c r="AJ22" i="60"/>
  <c r="AJ23" i="60"/>
  <c r="AK42" i="60"/>
  <c r="AK43" i="60"/>
  <c r="AK44" i="60"/>
  <c r="AK45" i="60"/>
  <c r="AJ64" i="60"/>
  <c r="AJ65" i="60"/>
  <c r="AJ66" i="60"/>
  <c r="AJ67" i="60"/>
  <c r="AK20" i="60"/>
  <c r="AK21" i="60"/>
  <c r="AK22" i="60"/>
  <c r="AK23" i="60"/>
  <c r="AJ42" i="60"/>
  <c r="AJ44" i="60"/>
  <c r="AJ45" i="60"/>
  <c r="AK64" i="60"/>
  <c r="AK65" i="60"/>
  <c r="AK66" i="60"/>
  <c r="AK67" i="60"/>
  <c r="AH43" i="60"/>
  <c r="AJ43" i="60"/>
  <c r="L59" i="49" l="1"/>
  <c r="K59" i="49"/>
  <c r="E59" i="49"/>
  <c r="D59" i="49"/>
  <c r="L58" i="49"/>
  <c r="K58" i="49"/>
  <c r="E58" i="49"/>
  <c r="D58" i="49"/>
  <c r="K57" i="49"/>
  <c r="D57" i="49"/>
  <c r="L56" i="49"/>
  <c r="K56" i="49"/>
  <c r="E56" i="49"/>
  <c r="D56" i="49"/>
  <c r="O55" i="49"/>
  <c r="E55" i="49"/>
  <c r="S55" i="49" s="1"/>
  <c r="D55" i="49"/>
  <c r="F50" i="49" s="1"/>
  <c r="S54" i="49"/>
  <c r="R54" i="49"/>
  <c r="O54" i="49"/>
  <c r="M54" i="49"/>
  <c r="H54" i="49"/>
  <c r="F54" i="49"/>
  <c r="S53" i="49"/>
  <c r="R53" i="49"/>
  <c r="O53" i="49"/>
  <c r="H53" i="49"/>
  <c r="R52" i="49"/>
  <c r="M52" i="49"/>
  <c r="L52" i="49"/>
  <c r="F52" i="49"/>
  <c r="E52" i="49"/>
  <c r="G52" i="49" s="1"/>
  <c r="S51" i="49"/>
  <c r="R51" i="49"/>
  <c r="O51" i="49"/>
  <c r="N51" i="49"/>
  <c r="M51" i="49"/>
  <c r="H51" i="49"/>
  <c r="G51" i="49"/>
  <c r="F51" i="49"/>
  <c r="S50" i="49"/>
  <c r="R50" i="49"/>
  <c r="O50" i="49"/>
  <c r="N50" i="49"/>
  <c r="M50" i="49"/>
  <c r="H50" i="49"/>
  <c r="S49" i="49"/>
  <c r="R49" i="49"/>
  <c r="O49" i="49"/>
  <c r="M49" i="49"/>
  <c r="H49" i="49"/>
  <c r="F49" i="49"/>
  <c r="S48" i="49"/>
  <c r="R48" i="49"/>
  <c r="O48" i="49"/>
  <c r="H48" i="49"/>
  <c r="R47" i="49"/>
  <c r="M47" i="49"/>
  <c r="L47" i="49"/>
  <c r="O47" i="49" s="1"/>
  <c r="F47" i="49"/>
  <c r="E47" i="49"/>
  <c r="S46" i="49"/>
  <c r="R46" i="49"/>
  <c r="O46" i="49"/>
  <c r="N46" i="49"/>
  <c r="M46" i="49"/>
  <c r="H46" i="49"/>
  <c r="G46" i="49"/>
  <c r="F46" i="49"/>
  <c r="S45" i="49"/>
  <c r="R45" i="49"/>
  <c r="O45" i="49"/>
  <c r="N45" i="49"/>
  <c r="M45" i="49"/>
  <c r="H45" i="49"/>
  <c r="S44" i="49"/>
  <c r="R44" i="49"/>
  <c r="L44" i="49"/>
  <c r="K44" i="49"/>
  <c r="G44" i="49"/>
  <c r="N44" i="49" s="1"/>
  <c r="F44" i="49"/>
  <c r="M44" i="49" s="1"/>
  <c r="R43" i="49"/>
  <c r="O43" i="49"/>
  <c r="M43" i="49"/>
  <c r="K43" i="49"/>
  <c r="F43" i="49"/>
  <c r="H43" i="49" s="1"/>
  <c r="L33" i="49"/>
  <c r="L40" i="49"/>
  <c r="K40" i="49"/>
  <c r="E40" i="49"/>
  <c r="D40" i="49"/>
  <c r="L39" i="49"/>
  <c r="K39" i="49"/>
  <c r="E39" i="49"/>
  <c r="D39" i="49"/>
  <c r="K38" i="49"/>
  <c r="D38" i="49"/>
  <c r="L37" i="49"/>
  <c r="K37" i="49"/>
  <c r="E37" i="49"/>
  <c r="D37" i="49"/>
  <c r="O36" i="49"/>
  <c r="E36" i="49"/>
  <c r="S36" i="49" s="1"/>
  <c r="D36" i="49"/>
  <c r="F31" i="49" s="1"/>
  <c r="S35" i="49"/>
  <c r="R35" i="49"/>
  <c r="O35" i="49"/>
  <c r="M35" i="49"/>
  <c r="H35" i="49"/>
  <c r="F35" i="49"/>
  <c r="S34" i="49"/>
  <c r="R34" i="49"/>
  <c r="O34" i="49"/>
  <c r="H34" i="49"/>
  <c r="R33" i="49"/>
  <c r="M33" i="49"/>
  <c r="F33" i="49"/>
  <c r="E33" i="49"/>
  <c r="G33" i="49" s="1"/>
  <c r="S32" i="49"/>
  <c r="R32" i="49"/>
  <c r="O32" i="49"/>
  <c r="N32" i="49"/>
  <c r="M32" i="49"/>
  <c r="H32" i="49"/>
  <c r="G32" i="49"/>
  <c r="F32" i="49"/>
  <c r="S31" i="49"/>
  <c r="R31" i="49"/>
  <c r="O31" i="49"/>
  <c r="N31" i="49"/>
  <c r="M31" i="49"/>
  <c r="H31" i="49"/>
  <c r="S30" i="49"/>
  <c r="R30" i="49"/>
  <c r="O30" i="49"/>
  <c r="M30" i="49"/>
  <c r="H30" i="49"/>
  <c r="F30" i="49"/>
  <c r="S29" i="49"/>
  <c r="R29" i="49"/>
  <c r="O29" i="49"/>
  <c r="H29" i="49"/>
  <c r="R28" i="49"/>
  <c r="M28" i="49"/>
  <c r="L28" i="49"/>
  <c r="F28" i="49"/>
  <c r="E28" i="49"/>
  <c r="S27" i="49"/>
  <c r="R27" i="49"/>
  <c r="O27" i="49"/>
  <c r="N27" i="49"/>
  <c r="M27" i="49"/>
  <c r="H27" i="49"/>
  <c r="G27" i="49"/>
  <c r="F27" i="49"/>
  <c r="S26" i="49"/>
  <c r="R26" i="49"/>
  <c r="O26" i="49"/>
  <c r="N26" i="49"/>
  <c r="M26" i="49"/>
  <c r="H26" i="49"/>
  <c r="S25" i="49"/>
  <c r="R25" i="49"/>
  <c r="L25" i="49"/>
  <c r="K25" i="49"/>
  <c r="G25" i="49"/>
  <c r="N25" i="49" s="1"/>
  <c r="F25" i="49"/>
  <c r="M25" i="49" s="1"/>
  <c r="R24" i="49"/>
  <c r="O24" i="49"/>
  <c r="M24" i="49"/>
  <c r="K24" i="49"/>
  <c r="F24" i="49"/>
  <c r="H24" i="49" s="1"/>
  <c r="M55" i="49" l="1"/>
  <c r="F45" i="49"/>
  <c r="F55" i="49" s="1"/>
  <c r="H59" i="49"/>
  <c r="N55" i="49"/>
  <c r="L38" i="49"/>
  <c r="N39" i="49" s="1"/>
  <c r="M36" i="49"/>
  <c r="I27" i="49"/>
  <c r="T27" i="49"/>
  <c r="P31" i="49"/>
  <c r="I33" i="49"/>
  <c r="T34" i="49"/>
  <c r="G45" i="49"/>
  <c r="I46" i="49"/>
  <c r="T46" i="49"/>
  <c r="T49" i="49"/>
  <c r="G50" i="49"/>
  <c r="I50" i="49" s="1"/>
  <c r="T53" i="49"/>
  <c r="H56" i="49"/>
  <c r="O56" i="49"/>
  <c r="R57" i="49"/>
  <c r="H40" i="49"/>
  <c r="H58" i="49"/>
  <c r="O39" i="49"/>
  <c r="N48" i="49"/>
  <c r="P48" i="49" s="1"/>
  <c r="T50" i="49"/>
  <c r="T54" i="49"/>
  <c r="F56" i="49"/>
  <c r="R56" i="49"/>
  <c r="F57" i="49"/>
  <c r="F58" i="49"/>
  <c r="R58" i="49"/>
  <c r="R59" i="49"/>
  <c r="T29" i="49"/>
  <c r="P55" i="49"/>
  <c r="T45" i="49"/>
  <c r="P46" i="49"/>
  <c r="T48" i="49"/>
  <c r="P50" i="49"/>
  <c r="P51" i="49"/>
  <c r="T51" i="49"/>
  <c r="H52" i="49"/>
  <c r="G53" i="49"/>
  <c r="I53" i="49" s="1"/>
  <c r="G54" i="49"/>
  <c r="I54" i="49" s="1"/>
  <c r="O58" i="49"/>
  <c r="S59" i="49"/>
  <c r="N53" i="49"/>
  <c r="P53" i="49" s="1"/>
  <c r="O52" i="49"/>
  <c r="N54" i="49"/>
  <c r="P54" i="49" s="1"/>
  <c r="N52" i="49"/>
  <c r="P52" i="49" s="1"/>
  <c r="E57" i="49"/>
  <c r="G59" i="49" s="1"/>
  <c r="G49" i="49"/>
  <c r="I49" i="49" s="1"/>
  <c r="G48" i="49"/>
  <c r="I48" i="49" s="1"/>
  <c r="H47" i="49"/>
  <c r="G47" i="49"/>
  <c r="I47" i="49" s="1"/>
  <c r="L57" i="49"/>
  <c r="N59" i="49" s="1"/>
  <c r="I51" i="49"/>
  <c r="I52" i="49"/>
  <c r="S52" i="49"/>
  <c r="T52" i="49" s="1"/>
  <c r="H55" i="49"/>
  <c r="R55" i="49"/>
  <c r="T55" i="49" s="1"/>
  <c r="G56" i="49"/>
  <c r="N56" i="49"/>
  <c r="S56" i="49"/>
  <c r="M57" i="49"/>
  <c r="S58" i="49"/>
  <c r="F59" i="49"/>
  <c r="M59" i="49"/>
  <c r="O59" i="49"/>
  <c r="P45" i="49"/>
  <c r="N47" i="49"/>
  <c r="P47" i="49" s="1"/>
  <c r="S47" i="49"/>
  <c r="T47" i="49" s="1"/>
  <c r="N49" i="49"/>
  <c r="P49" i="49" s="1"/>
  <c r="M56" i="49"/>
  <c r="M58" i="49"/>
  <c r="T35" i="49"/>
  <c r="T32" i="49"/>
  <c r="N29" i="49"/>
  <c r="P29" i="49" s="1"/>
  <c r="O28" i="49"/>
  <c r="P27" i="49"/>
  <c r="O37" i="49"/>
  <c r="H33" i="49"/>
  <c r="S33" i="49"/>
  <c r="T33" i="49" s="1"/>
  <c r="G34" i="49"/>
  <c r="I34" i="49" s="1"/>
  <c r="G35" i="49"/>
  <c r="I35" i="49" s="1"/>
  <c r="G26" i="49"/>
  <c r="G31" i="49"/>
  <c r="I31" i="49" s="1"/>
  <c r="T31" i="49"/>
  <c r="I32" i="49"/>
  <c r="H37" i="49"/>
  <c r="F39" i="49"/>
  <c r="R38" i="49"/>
  <c r="R39" i="49"/>
  <c r="R40" i="49"/>
  <c r="T30" i="49"/>
  <c r="H39" i="49"/>
  <c r="S40" i="49"/>
  <c r="F26" i="49"/>
  <c r="F36" i="49" s="1"/>
  <c r="T26" i="49"/>
  <c r="F37" i="49"/>
  <c r="R37" i="49"/>
  <c r="F38" i="49"/>
  <c r="E38" i="49"/>
  <c r="G30" i="49"/>
  <c r="I30" i="49" s="1"/>
  <c r="G29" i="49"/>
  <c r="I29" i="49" s="1"/>
  <c r="H28" i="49"/>
  <c r="G28" i="49"/>
  <c r="I28" i="49" s="1"/>
  <c r="O38" i="49"/>
  <c r="N36" i="49"/>
  <c r="P36" i="49" s="1"/>
  <c r="P32" i="49"/>
  <c r="N34" i="49"/>
  <c r="P34" i="49" s="1"/>
  <c r="O33" i="49"/>
  <c r="N35" i="49"/>
  <c r="P35" i="49" s="1"/>
  <c r="N33" i="49"/>
  <c r="P33" i="49" s="1"/>
  <c r="H36" i="49"/>
  <c r="R36" i="49"/>
  <c r="T36" i="49" s="1"/>
  <c r="G37" i="49"/>
  <c r="N37" i="49"/>
  <c r="S37" i="49"/>
  <c r="T37" i="49" s="1"/>
  <c r="M38" i="49"/>
  <c r="S39" i="49"/>
  <c r="F40" i="49"/>
  <c r="M40" i="49"/>
  <c r="O40" i="49"/>
  <c r="P26" i="49"/>
  <c r="N28" i="49"/>
  <c r="P28" i="49" s="1"/>
  <c r="S28" i="49"/>
  <c r="T28" i="49" s="1"/>
  <c r="N30" i="49"/>
  <c r="P30" i="49" s="1"/>
  <c r="M37" i="49"/>
  <c r="M39" i="49"/>
  <c r="N40" i="49"/>
  <c r="R8" i="49"/>
  <c r="S8" i="49"/>
  <c r="R9" i="49"/>
  <c r="R10" i="49"/>
  <c r="S10" i="49"/>
  <c r="R11" i="49"/>
  <c r="S11" i="49"/>
  <c r="R12" i="49"/>
  <c r="S12" i="49"/>
  <c r="R13" i="49"/>
  <c r="S13" i="49"/>
  <c r="R14" i="49"/>
  <c r="R15" i="49"/>
  <c r="S15" i="49"/>
  <c r="R16" i="49"/>
  <c r="S16" i="49"/>
  <c r="L14" i="49"/>
  <c r="N14" i="49" s="1"/>
  <c r="L21" i="49"/>
  <c r="K21" i="49"/>
  <c r="L20" i="49"/>
  <c r="K20" i="49"/>
  <c r="K19" i="49"/>
  <c r="L18" i="49"/>
  <c r="N18" i="49" s="1"/>
  <c r="K18" i="49"/>
  <c r="O10" i="49"/>
  <c r="O11" i="49"/>
  <c r="O12" i="49"/>
  <c r="O13" i="49"/>
  <c r="O15" i="49"/>
  <c r="O16" i="49"/>
  <c r="O17" i="49"/>
  <c r="M16" i="49"/>
  <c r="N15" i="49"/>
  <c r="P15" i="49" s="1"/>
  <c r="M14" i="49"/>
  <c r="N13" i="49"/>
  <c r="M13" i="49"/>
  <c r="N12" i="49"/>
  <c r="M12" i="49"/>
  <c r="M11" i="49"/>
  <c r="M9" i="49"/>
  <c r="N8" i="49"/>
  <c r="M8" i="49"/>
  <c r="N7" i="49"/>
  <c r="M7" i="49"/>
  <c r="L9" i="49"/>
  <c r="F16" i="49"/>
  <c r="G13" i="49"/>
  <c r="F14" i="49"/>
  <c r="F13" i="49"/>
  <c r="F11" i="49"/>
  <c r="F9" i="49"/>
  <c r="G8" i="49"/>
  <c r="F8" i="49"/>
  <c r="E17" i="49"/>
  <c r="S17" i="49" s="1"/>
  <c r="E18" i="49"/>
  <c r="E20" i="49"/>
  <c r="E21" i="49"/>
  <c r="D21" i="49"/>
  <c r="D20" i="49"/>
  <c r="D19" i="49"/>
  <c r="D18" i="49"/>
  <c r="D17" i="49"/>
  <c r="R17" i="49" s="1"/>
  <c r="E14" i="49"/>
  <c r="G16" i="49" s="1"/>
  <c r="H8" i="49"/>
  <c r="H10" i="49"/>
  <c r="H11" i="49"/>
  <c r="H12" i="49"/>
  <c r="H13" i="49"/>
  <c r="H15" i="49"/>
  <c r="H16" i="49"/>
  <c r="E9" i="49"/>
  <c r="G10" i="49" s="1"/>
  <c r="I10" i="49" s="1"/>
  <c r="O8" i="49"/>
  <c r="S7" i="49"/>
  <c r="R7" i="49"/>
  <c r="O7" i="49"/>
  <c r="H7" i="49"/>
  <c r="S6" i="49"/>
  <c r="R6" i="49"/>
  <c r="L6" i="49"/>
  <c r="K6" i="49"/>
  <c r="G6" i="49"/>
  <c r="N6" i="49" s="1"/>
  <c r="F6" i="49"/>
  <c r="M6" i="49" s="1"/>
  <c r="R5" i="49"/>
  <c r="O5" i="49"/>
  <c r="M5" i="49"/>
  <c r="K5" i="49"/>
  <c r="F5" i="49"/>
  <c r="H5" i="49" s="1"/>
  <c r="S38" i="49" l="1"/>
  <c r="T38" i="49" s="1"/>
  <c r="N38" i="49"/>
  <c r="T39" i="49"/>
  <c r="N58" i="49"/>
  <c r="T59" i="49"/>
  <c r="I45" i="49"/>
  <c r="H18" i="49"/>
  <c r="I13" i="49"/>
  <c r="N16" i="49"/>
  <c r="M17" i="49"/>
  <c r="T56" i="49"/>
  <c r="N17" i="49"/>
  <c r="H17" i="49"/>
  <c r="G39" i="49"/>
  <c r="I39" i="49" s="1"/>
  <c r="F18" i="49"/>
  <c r="G18" i="49"/>
  <c r="O20" i="49"/>
  <c r="O21" i="49"/>
  <c r="T13" i="49"/>
  <c r="T12" i="49"/>
  <c r="T58" i="49"/>
  <c r="G58" i="49"/>
  <c r="I58" i="49" s="1"/>
  <c r="I56" i="49"/>
  <c r="G55" i="49"/>
  <c r="I55" i="49" s="1"/>
  <c r="T10" i="49"/>
  <c r="S9" i="49"/>
  <c r="P12" i="49"/>
  <c r="P13" i="49"/>
  <c r="S14" i="49"/>
  <c r="T14" i="49" s="1"/>
  <c r="O18" i="49"/>
  <c r="S20" i="49"/>
  <c r="S21" i="49"/>
  <c r="T15" i="49"/>
  <c r="T8" i="49"/>
  <c r="G40" i="49"/>
  <c r="I40" i="49" s="1"/>
  <c r="T17" i="49"/>
  <c r="H9" i="49"/>
  <c r="E19" i="49"/>
  <c r="G19" i="49" s="1"/>
  <c r="F7" i="49"/>
  <c r="F12" i="49"/>
  <c r="G11" i="49"/>
  <c r="G15" i="49"/>
  <c r="I15" i="49" s="1"/>
  <c r="H14" i="49"/>
  <c r="H20" i="49"/>
  <c r="N10" i="49"/>
  <c r="P10" i="49" s="1"/>
  <c r="N11" i="49"/>
  <c r="P11" i="49" s="1"/>
  <c r="R18" i="49"/>
  <c r="T16" i="49"/>
  <c r="T11" i="49"/>
  <c r="T9" i="49"/>
  <c r="G36" i="49"/>
  <c r="I36" i="49" s="1"/>
  <c r="G7" i="49"/>
  <c r="G12" i="49"/>
  <c r="G9" i="49"/>
  <c r="I9" i="49" s="1"/>
  <c r="G14" i="49"/>
  <c r="I14" i="49" s="1"/>
  <c r="N9" i="49"/>
  <c r="P9" i="49" s="1"/>
  <c r="P14" i="49"/>
  <c r="O9" i="49"/>
  <c r="L19" i="49"/>
  <c r="O19" i="49" s="1"/>
  <c r="R20" i="49"/>
  <c r="S18" i="49"/>
  <c r="I59" i="49"/>
  <c r="S57" i="49"/>
  <c r="T57" i="49" s="1"/>
  <c r="N57" i="49"/>
  <c r="P57" i="49" s="1"/>
  <c r="O57" i="49"/>
  <c r="P59" i="49"/>
  <c r="P58" i="49"/>
  <c r="P56" i="49"/>
  <c r="G57" i="49"/>
  <c r="I57" i="49" s="1"/>
  <c r="H57" i="49"/>
  <c r="I26" i="49"/>
  <c r="I37" i="49"/>
  <c r="T40" i="49"/>
  <c r="P40" i="49"/>
  <c r="P39" i="49"/>
  <c r="P37" i="49"/>
  <c r="P38" i="49"/>
  <c r="G38" i="49"/>
  <c r="I38" i="49" s="1"/>
  <c r="H38" i="49"/>
  <c r="R21" i="49"/>
  <c r="F21" i="49"/>
  <c r="I16" i="49"/>
  <c r="R19" i="49"/>
  <c r="F19" i="49"/>
  <c r="F20" i="49"/>
  <c r="H21" i="49"/>
  <c r="I11" i="49"/>
  <c r="P16" i="49"/>
  <c r="O14" i="49"/>
  <c r="M18" i="49"/>
  <c r="P18" i="49" s="1"/>
  <c r="M19" i="49"/>
  <c r="M20" i="49"/>
  <c r="M21" i="49"/>
  <c r="I8" i="49"/>
  <c r="T7" i="49"/>
  <c r="P7" i="49"/>
  <c r="P8" i="49"/>
  <c r="O96" i="48"/>
  <c r="N96" i="48"/>
  <c r="L96" i="48"/>
  <c r="K96" i="48"/>
  <c r="J96" i="48"/>
  <c r="F96" i="48"/>
  <c r="C95" i="48"/>
  <c r="B95" i="48"/>
  <c r="D95" i="48" s="1"/>
  <c r="K94" i="48"/>
  <c r="E94" i="48"/>
  <c r="D94" i="48"/>
  <c r="K93" i="48"/>
  <c r="E93" i="48"/>
  <c r="D93" i="48"/>
  <c r="K92" i="48"/>
  <c r="E92" i="48"/>
  <c r="D92" i="48"/>
  <c r="K91" i="48"/>
  <c r="E91" i="48"/>
  <c r="D91" i="48"/>
  <c r="K90" i="48"/>
  <c r="E90" i="48"/>
  <c r="D90" i="48"/>
  <c r="K89" i="48"/>
  <c r="E89" i="48"/>
  <c r="D89" i="48"/>
  <c r="K88" i="48"/>
  <c r="E88" i="48"/>
  <c r="D88" i="48"/>
  <c r="K87" i="48"/>
  <c r="E87" i="48"/>
  <c r="D87" i="48"/>
  <c r="K86" i="48"/>
  <c r="E86" i="48"/>
  <c r="D86" i="48"/>
  <c r="K85" i="48"/>
  <c r="E85" i="48"/>
  <c r="D85" i="48"/>
  <c r="K84" i="48"/>
  <c r="E84" i="48"/>
  <c r="D84" i="48"/>
  <c r="K83" i="48"/>
  <c r="E83" i="48"/>
  <c r="D83" i="48"/>
  <c r="K82" i="48"/>
  <c r="E82" i="48"/>
  <c r="D82" i="48"/>
  <c r="L81" i="48"/>
  <c r="K81" i="48"/>
  <c r="F81" i="48"/>
  <c r="E81" i="48"/>
  <c r="D81" i="48"/>
  <c r="K80" i="48"/>
  <c r="F80" i="48"/>
  <c r="E80" i="48"/>
  <c r="D80" i="48"/>
  <c r="K79" i="48"/>
  <c r="E79" i="48"/>
  <c r="D79" i="48"/>
  <c r="O78" i="48"/>
  <c r="N78" i="48"/>
  <c r="L78" i="48"/>
  <c r="K78" i="48"/>
  <c r="F78" i="48"/>
  <c r="E78" i="48"/>
  <c r="D78" i="48"/>
  <c r="O77" i="48"/>
  <c r="N77" i="48"/>
  <c r="L77" i="48"/>
  <c r="K77" i="48"/>
  <c r="F77" i="48"/>
  <c r="E77" i="48"/>
  <c r="D77" i="48"/>
  <c r="O76" i="48"/>
  <c r="N76" i="48"/>
  <c r="L76" i="48"/>
  <c r="K76" i="48"/>
  <c r="F76" i="48"/>
  <c r="E76" i="48"/>
  <c r="D76" i="48"/>
  <c r="O75" i="48"/>
  <c r="N75" i="48"/>
  <c r="L75" i="48"/>
  <c r="K75" i="48"/>
  <c r="F75" i="48"/>
  <c r="E75" i="48"/>
  <c r="D75" i="48"/>
  <c r="O74" i="48"/>
  <c r="N74" i="48"/>
  <c r="L74" i="48"/>
  <c r="K74" i="48"/>
  <c r="F74" i="48"/>
  <c r="E74" i="48"/>
  <c r="D74" i="48"/>
  <c r="O73" i="48"/>
  <c r="N73" i="48"/>
  <c r="L73" i="48"/>
  <c r="K73" i="48"/>
  <c r="F73" i="48"/>
  <c r="E73" i="48"/>
  <c r="D73" i="48"/>
  <c r="O72" i="48"/>
  <c r="N72" i="48"/>
  <c r="L72" i="48"/>
  <c r="K72" i="48"/>
  <c r="F72" i="48"/>
  <c r="E72" i="48"/>
  <c r="D72" i="48"/>
  <c r="O71" i="48"/>
  <c r="N71" i="48"/>
  <c r="L71" i="48"/>
  <c r="K71" i="48"/>
  <c r="F71" i="48"/>
  <c r="E71" i="48"/>
  <c r="D71" i="48"/>
  <c r="O70" i="48"/>
  <c r="N70" i="48"/>
  <c r="L70" i="48"/>
  <c r="K70" i="48"/>
  <c r="F70" i="48"/>
  <c r="E70" i="48"/>
  <c r="D70" i="48"/>
  <c r="O69" i="48"/>
  <c r="N69" i="48"/>
  <c r="L69" i="48"/>
  <c r="K69" i="48"/>
  <c r="F69" i="48"/>
  <c r="E69" i="48"/>
  <c r="D69" i="48"/>
  <c r="O68" i="48"/>
  <c r="N68" i="48"/>
  <c r="L68" i="48"/>
  <c r="K68" i="48"/>
  <c r="F68" i="48"/>
  <c r="E68" i="48"/>
  <c r="D68" i="48"/>
  <c r="N66" i="48"/>
  <c r="J66" i="48"/>
  <c r="H66" i="48"/>
  <c r="D66" i="48"/>
  <c r="B66" i="48"/>
  <c r="O62" i="48"/>
  <c r="N62" i="48"/>
  <c r="L62" i="48"/>
  <c r="F62" i="48"/>
  <c r="I61" i="48"/>
  <c r="H61" i="48"/>
  <c r="E61" i="48"/>
  <c r="K60" i="48"/>
  <c r="J60" i="48"/>
  <c r="E60" i="48"/>
  <c r="D60" i="48"/>
  <c r="O59" i="48"/>
  <c r="N59" i="48"/>
  <c r="K59" i="48"/>
  <c r="J59" i="48"/>
  <c r="F59" i="48"/>
  <c r="E59" i="48"/>
  <c r="D59" i="48"/>
  <c r="K58" i="48"/>
  <c r="J58" i="48"/>
  <c r="E58" i="48"/>
  <c r="D58" i="48"/>
  <c r="O57" i="48"/>
  <c r="N57" i="48"/>
  <c r="L57" i="48"/>
  <c r="K57" i="48"/>
  <c r="J57" i="48"/>
  <c r="F57" i="48"/>
  <c r="E57" i="48"/>
  <c r="D57" i="48"/>
  <c r="K56" i="48"/>
  <c r="J56" i="48"/>
  <c r="E56" i="48"/>
  <c r="D56" i="48"/>
  <c r="K55" i="48"/>
  <c r="J55" i="48"/>
  <c r="E55" i="48"/>
  <c r="D55" i="48"/>
  <c r="K54" i="48"/>
  <c r="J54" i="48"/>
  <c r="E54" i="48"/>
  <c r="D54" i="48"/>
  <c r="O53" i="48"/>
  <c r="K53" i="48"/>
  <c r="J53" i="48"/>
  <c r="E53" i="48"/>
  <c r="D53" i="48"/>
  <c r="K52" i="48"/>
  <c r="J52" i="48"/>
  <c r="E52" i="48"/>
  <c r="D52" i="48"/>
  <c r="K51" i="48"/>
  <c r="J51" i="48"/>
  <c r="E51" i="48"/>
  <c r="D51" i="48"/>
  <c r="K50" i="48"/>
  <c r="J50" i="48"/>
  <c r="E50" i="48"/>
  <c r="D50" i="48"/>
  <c r="O49" i="48"/>
  <c r="N49" i="48"/>
  <c r="L49" i="48"/>
  <c r="K49" i="48"/>
  <c r="J49" i="48"/>
  <c r="F49" i="48"/>
  <c r="E49" i="48"/>
  <c r="D49" i="48"/>
  <c r="O48" i="48"/>
  <c r="N48" i="48"/>
  <c r="L48" i="48"/>
  <c r="K48" i="48"/>
  <c r="J48" i="48"/>
  <c r="F48" i="48"/>
  <c r="E48" i="48"/>
  <c r="D48" i="48"/>
  <c r="O47" i="48"/>
  <c r="N47" i="48"/>
  <c r="L47" i="48"/>
  <c r="K47" i="48"/>
  <c r="J47" i="48"/>
  <c r="F47" i="48"/>
  <c r="E47" i="48"/>
  <c r="D47" i="48"/>
  <c r="O46" i="48"/>
  <c r="N46" i="48"/>
  <c r="L46" i="48"/>
  <c r="K46" i="48"/>
  <c r="J46" i="48"/>
  <c r="F46" i="48"/>
  <c r="E46" i="48"/>
  <c r="D46" i="48"/>
  <c r="O45" i="48"/>
  <c r="N45" i="48"/>
  <c r="L45" i="48"/>
  <c r="K45" i="48"/>
  <c r="J45" i="48"/>
  <c r="F45" i="48"/>
  <c r="E45" i="48"/>
  <c r="D45" i="48"/>
  <c r="O44" i="48"/>
  <c r="N44" i="48"/>
  <c r="L44" i="48"/>
  <c r="K44" i="48"/>
  <c r="J44" i="48"/>
  <c r="F44" i="48"/>
  <c r="E44" i="48"/>
  <c r="D44" i="48"/>
  <c r="O43" i="48"/>
  <c r="N43" i="48"/>
  <c r="L43" i="48"/>
  <c r="K43" i="48"/>
  <c r="J43" i="48"/>
  <c r="F43" i="48"/>
  <c r="E43" i="48"/>
  <c r="D43" i="48"/>
  <c r="O42" i="48"/>
  <c r="N42" i="48"/>
  <c r="L42" i="48"/>
  <c r="K42" i="48"/>
  <c r="J42" i="48"/>
  <c r="F42" i="48"/>
  <c r="E42" i="48"/>
  <c r="D42" i="48"/>
  <c r="O41" i="48"/>
  <c r="N41" i="48"/>
  <c r="L41" i="48"/>
  <c r="K41" i="48"/>
  <c r="J41" i="48"/>
  <c r="F41" i="48"/>
  <c r="E41" i="48"/>
  <c r="D41" i="48"/>
  <c r="O40" i="48"/>
  <c r="N40" i="48"/>
  <c r="L40" i="48"/>
  <c r="K40" i="48"/>
  <c r="J40" i="48"/>
  <c r="F40" i="48"/>
  <c r="E40" i="48"/>
  <c r="D40" i="48"/>
  <c r="O39" i="48"/>
  <c r="N39" i="48"/>
  <c r="L39" i="48"/>
  <c r="K39" i="48"/>
  <c r="J39" i="48"/>
  <c r="F39" i="48"/>
  <c r="E39" i="48"/>
  <c r="D39" i="48"/>
  <c r="P37" i="48"/>
  <c r="P66" i="48" s="1"/>
  <c r="N37" i="48"/>
  <c r="J37" i="48"/>
  <c r="H37" i="48"/>
  <c r="D37" i="48"/>
  <c r="B37" i="48"/>
  <c r="O33" i="48"/>
  <c r="N33" i="48"/>
  <c r="L33" i="48"/>
  <c r="F33" i="48"/>
  <c r="D32" i="48"/>
  <c r="K31" i="48"/>
  <c r="J31" i="48"/>
  <c r="E31" i="48"/>
  <c r="D31" i="48"/>
  <c r="K30" i="48"/>
  <c r="J30" i="48"/>
  <c r="F30" i="48"/>
  <c r="E30" i="48"/>
  <c r="D30" i="48"/>
  <c r="K29" i="48"/>
  <c r="J29" i="48"/>
  <c r="E29" i="48"/>
  <c r="D29" i="48"/>
  <c r="K28" i="48"/>
  <c r="J28" i="48"/>
  <c r="E28" i="48"/>
  <c r="D28" i="48"/>
  <c r="O27" i="48"/>
  <c r="N27" i="48"/>
  <c r="L27" i="48"/>
  <c r="K27" i="48"/>
  <c r="J27" i="48"/>
  <c r="F27" i="48"/>
  <c r="E27" i="48"/>
  <c r="D27" i="48"/>
  <c r="O26" i="48"/>
  <c r="N26" i="48"/>
  <c r="L26" i="48"/>
  <c r="K26" i="48"/>
  <c r="J26" i="48"/>
  <c r="F26" i="48"/>
  <c r="E26" i="48"/>
  <c r="D26" i="48"/>
  <c r="O25" i="48"/>
  <c r="N25" i="48"/>
  <c r="L25" i="48"/>
  <c r="K25" i="48"/>
  <c r="J25" i="48"/>
  <c r="F25" i="48"/>
  <c r="E25" i="48"/>
  <c r="D25" i="48"/>
  <c r="O24" i="48"/>
  <c r="N24" i="48"/>
  <c r="L24" i="48"/>
  <c r="K24" i="48"/>
  <c r="J24" i="48"/>
  <c r="F24" i="48"/>
  <c r="E24" i="48"/>
  <c r="D24" i="48"/>
  <c r="O23" i="48"/>
  <c r="N23" i="48"/>
  <c r="L23" i="48"/>
  <c r="K23" i="48"/>
  <c r="J23" i="48"/>
  <c r="F23" i="48"/>
  <c r="E23" i="48"/>
  <c r="D23" i="48"/>
  <c r="O22" i="48"/>
  <c r="N22" i="48"/>
  <c r="L22" i="48"/>
  <c r="K22" i="48"/>
  <c r="J22" i="48"/>
  <c r="F22" i="48"/>
  <c r="E22" i="48"/>
  <c r="D22" i="48"/>
  <c r="O21" i="48"/>
  <c r="N21" i="48"/>
  <c r="L21" i="48"/>
  <c r="K21" i="48"/>
  <c r="J21" i="48"/>
  <c r="F21" i="48"/>
  <c r="E21" i="48"/>
  <c r="D21" i="48"/>
  <c r="O20" i="48"/>
  <c r="N20" i="48"/>
  <c r="L20" i="48"/>
  <c r="K20" i="48"/>
  <c r="J20" i="48"/>
  <c r="F20" i="48"/>
  <c r="E20" i="48"/>
  <c r="D20" i="48"/>
  <c r="O19" i="48"/>
  <c r="N19" i="48"/>
  <c r="L19" i="48"/>
  <c r="K19" i="48"/>
  <c r="J19" i="48"/>
  <c r="F19" i="48"/>
  <c r="E19" i="48"/>
  <c r="D19" i="48"/>
  <c r="O18" i="48"/>
  <c r="N18" i="48"/>
  <c r="L18" i="48"/>
  <c r="K18" i="48"/>
  <c r="J18" i="48"/>
  <c r="F18" i="48"/>
  <c r="E18" i="48"/>
  <c r="D18" i="48"/>
  <c r="O17" i="48"/>
  <c r="N17" i="48"/>
  <c r="L17" i="48"/>
  <c r="K17" i="48"/>
  <c r="J17" i="48"/>
  <c r="F17" i="48"/>
  <c r="E17" i="48"/>
  <c r="D17" i="48"/>
  <c r="O16" i="48"/>
  <c r="N16" i="48"/>
  <c r="L16" i="48"/>
  <c r="K16" i="48"/>
  <c r="J16" i="48"/>
  <c r="F16" i="48"/>
  <c r="E16" i="48"/>
  <c r="D16" i="48"/>
  <c r="O15" i="48"/>
  <c r="N15" i="48"/>
  <c r="L15" i="48"/>
  <c r="K15" i="48"/>
  <c r="J15" i="48"/>
  <c r="F15" i="48"/>
  <c r="E15" i="48"/>
  <c r="D15" i="48"/>
  <c r="O14" i="48"/>
  <c r="N14" i="48"/>
  <c r="L14" i="48"/>
  <c r="K14" i="48"/>
  <c r="J14" i="48"/>
  <c r="F14" i="48"/>
  <c r="E14" i="48"/>
  <c r="D14" i="48"/>
  <c r="O13" i="48"/>
  <c r="N13" i="48"/>
  <c r="L13" i="48"/>
  <c r="K13" i="48"/>
  <c r="J13" i="48"/>
  <c r="F13" i="48"/>
  <c r="E13" i="48"/>
  <c r="D13" i="48"/>
  <c r="O12" i="48"/>
  <c r="N12" i="48"/>
  <c r="L12" i="48"/>
  <c r="K12" i="48"/>
  <c r="J12" i="48"/>
  <c r="F12" i="48"/>
  <c r="E12" i="48"/>
  <c r="D12" i="48"/>
  <c r="O11" i="48"/>
  <c r="N11" i="48"/>
  <c r="L11" i="48"/>
  <c r="K11" i="48"/>
  <c r="J11" i="48"/>
  <c r="F11" i="48"/>
  <c r="E11" i="48"/>
  <c r="D11" i="48"/>
  <c r="O10" i="48"/>
  <c r="N10" i="48"/>
  <c r="L10" i="48"/>
  <c r="K10" i="48"/>
  <c r="J10" i="48"/>
  <c r="F10" i="48"/>
  <c r="E10" i="48"/>
  <c r="D10" i="48"/>
  <c r="O9" i="48"/>
  <c r="N9" i="48"/>
  <c r="L9" i="48"/>
  <c r="K9" i="48"/>
  <c r="J9" i="48"/>
  <c r="F9" i="48"/>
  <c r="E9" i="48"/>
  <c r="D9" i="48"/>
  <c r="O8" i="48"/>
  <c r="N8" i="48"/>
  <c r="L8" i="48"/>
  <c r="K8" i="48"/>
  <c r="J8" i="48"/>
  <c r="F8" i="48"/>
  <c r="E8" i="48"/>
  <c r="D8" i="48"/>
  <c r="O7" i="48"/>
  <c r="N7" i="48"/>
  <c r="L7" i="48"/>
  <c r="K7" i="48"/>
  <c r="J7" i="48"/>
  <c r="F7" i="48"/>
  <c r="E7" i="48"/>
  <c r="D7" i="48"/>
  <c r="C6" i="48"/>
  <c r="B6" i="48"/>
  <c r="N5" i="48"/>
  <c r="J5" i="48"/>
  <c r="H5" i="48"/>
  <c r="D5" i="48"/>
  <c r="O96" i="47"/>
  <c r="N96" i="47"/>
  <c r="L96" i="47"/>
  <c r="K96" i="47"/>
  <c r="J96" i="47"/>
  <c r="F96" i="47"/>
  <c r="K94" i="47"/>
  <c r="E94" i="47"/>
  <c r="K93" i="47"/>
  <c r="E93" i="47"/>
  <c r="K92" i="47"/>
  <c r="E92" i="47"/>
  <c r="K91" i="47"/>
  <c r="E91" i="47"/>
  <c r="K90" i="47"/>
  <c r="E90" i="47"/>
  <c r="K89" i="47"/>
  <c r="E89" i="47"/>
  <c r="E88" i="47"/>
  <c r="K87" i="47"/>
  <c r="E87" i="47"/>
  <c r="K86" i="47"/>
  <c r="E86" i="47"/>
  <c r="K85" i="47"/>
  <c r="E85" i="47"/>
  <c r="K84" i="47"/>
  <c r="E84" i="47"/>
  <c r="K83" i="47"/>
  <c r="E83" i="47"/>
  <c r="K82" i="47"/>
  <c r="E82" i="47"/>
  <c r="K81" i="47"/>
  <c r="E81" i="47"/>
  <c r="K80" i="47"/>
  <c r="E80" i="47"/>
  <c r="K79" i="47"/>
  <c r="E79" i="47"/>
  <c r="K78" i="47"/>
  <c r="E78" i="47"/>
  <c r="K77" i="47"/>
  <c r="E77" i="47"/>
  <c r="O76" i="47"/>
  <c r="N76" i="47"/>
  <c r="L76" i="47"/>
  <c r="K76" i="47"/>
  <c r="F76" i="47"/>
  <c r="E76" i="47"/>
  <c r="O75" i="47"/>
  <c r="N75" i="47"/>
  <c r="L75" i="47"/>
  <c r="K75" i="47"/>
  <c r="F75" i="47"/>
  <c r="E75" i="47"/>
  <c r="O74" i="47"/>
  <c r="N74" i="47"/>
  <c r="L74" i="47"/>
  <c r="K74" i="47"/>
  <c r="F74" i="47"/>
  <c r="E74" i="47"/>
  <c r="K73" i="47"/>
  <c r="E73" i="47"/>
  <c r="O72" i="47"/>
  <c r="N72" i="47"/>
  <c r="L72" i="47"/>
  <c r="K72" i="47"/>
  <c r="F72" i="47"/>
  <c r="E72" i="47"/>
  <c r="O71" i="47"/>
  <c r="N71" i="47"/>
  <c r="L71" i="47"/>
  <c r="K71" i="47"/>
  <c r="F71" i="47"/>
  <c r="E71" i="47"/>
  <c r="O70" i="47"/>
  <c r="N70" i="47"/>
  <c r="L70" i="47"/>
  <c r="K70" i="47"/>
  <c r="F70" i="47"/>
  <c r="E70" i="47"/>
  <c r="O69" i="47"/>
  <c r="N69" i="47"/>
  <c r="L69" i="47"/>
  <c r="K69" i="47"/>
  <c r="F69" i="47"/>
  <c r="E69" i="47"/>
  <c r="O68" i="47"/>
  <c r="N68" i="47"/>
  <c r="L68" i="47"/>
  <c r="K68" i="47"/>
  <c r="F68" i="47"/>
  <c r="E68" i="47"/>
  <c r="N66" i="47"/>
  <c r="J66" i="47"/>
  <c r="H66" i="47"/>
  <c r="D66" i="47"/>
  <c r="B66" i="47"/>
  <c r="O62" i="47"/>
  <c r="N62" i="47"/>
  <c r="L62" i="47"/>
  <c r="F62" i="47"/>
  <c r="I61" i="47"/>
  <c r="H61" i="47"/>
  <c r="C61" i="47"/>
  <c r="B61" i="47"/>
  <c r="K60" i="47"/>
  <c r="J60" i="47"/>
  <c r="E60" i="47"/>
  <c r="D60" i="47"/>
  <c r="K59" i="47"/>
  <c r="J59" i="47"/>
  <c r="E59" i="47"/>
  <c r="D59" i="47"/>
  <c r="K58" i="47"/>
  <c r="J58" i="47"/>
  <c r="E58" i="47"/>
  <c r="D58" i="47"/>
  <c r="K57" i="47"/>
  <c r="J57" i="47"/>
  <c r="E57" i="47"/>
  <c r="D57" i="47"/>
  <c r="K56" i="47"/>
  <c r="J56" i="47"/>
  <c r="E56" i="47"/>
  <c r="D56" i="47"/>
  <c r="K55" i="47"/>
  <c r="J55" i="47"/>
  <c r="E55" i="47"/>
  <c r="D55" i="47"/>
  <c r="K54" i="47"/>
  <c r="J54" i="47"/>
  <c r="E54" i="47"/>
  <c r="D54" i="47"/>
  <c r="K53" i="47"/>
  <c r="J53" i="47"/>
  <c r="E53" i="47"/>
  <c r="D53" i="47"/>
  <c r="K52" i="47"/>
  <c r="J52" i="47"/>
  <c r="E52" i="47"/>
  <c r="D52" i="47"/>
  <c r="K51" i="47"/>
  <c r="J51" i="47"/>
  <c r="E51" i="47"/>
  <c r="D51" i="47"/>
  <c r="K50" i="47"/>
  <c r="J50" i="47"/>
  <c r="E50" i="47"/>
  <c r="D50" i="47"/>
  <c r="K49" i="47"/>
  <c r="J49" i="47"/>
  <c r="E49" i="47"/>
  <c r="D49" i="47"/>
  <c r="K48" i="47"/>
  <c r="J48" i="47"/>
  <c r="E48" i="47"/>
  <c r="D48" i="47"/>
  <c r="K47" i="47"/>
  <c r="J47" i="47"/>
  <c r="E47" i="47"/>
  <c r="D47" i="47"/>
  <c r="K46" i="47"/>
  <c r="J46" i="47"/>
  <c r="E46" i="47"/>
  <c r="D46" i="47"/>
  <c r="K45" i="47"/>
  <c r="J45" i="47"/>
  <c r="E45" i="47"/>
  <c r="D45" i="47"/>
  <c r="K44" i="47"/>
  <c r="J44" i="47"/>
  <c r="E44" i="47"/>
  <c r="D44" i="47"/>
  <c r="L43" i="47"/>
  <c r="K43" i="47"/>
  <c r="J43" i="47"/>
  <c r="F43" i="47"/>
  <c r="E43" i="47"/>
  <c r="D43" i="47"/>
  <c r="O42" i="47"/>
  <c r="N42" i="47"/>
  <c r="L42" i="47"/>
  <c r="K42" i="47"/>
  <c r="J42" i="47"/>
  <c r="F42" i="47"/>
  <c r="E42" i="47"/>
  <c r="D42" i="47"/>
  <c r="O41" i="47"/>
  <c r="N41" i="47"/>
  <c r="L41" i="47"/>
  <c r="K41" i="47"/>
  <c r="J41" i="47"/>
  <c r="F41" i="47"/>
  <c r="E41" i="47"/>
  <c r="D41" i="47"/>
  <c r="O40" i="47"/>
  <c r="N40" i="47"/>
  <c r="L40" i="47"/>
  <c r="K40" i="47"/>
  <c r="J40" i="47"/>
  <c r="F40" i="47"/>
  <c r="E40" i="47"/>
  <c r="D40" i="47"/>
  <c r="O39" i="47"/>
  <c r="N39" i="47"/>
  <c r="L39" i="47"/>
  <c r="K39" i="47"/>
  <c r="J39" i="47"/>
  <c r="F39" i="47"/>
  <c r="E39" i="47"/>
  <c r="D39" i="47"/>
  <c r="P37" i="47"/>
  <c r="P66" i="47" s="1"/>
  <c r="N37" i="47"/>
  <c r="J37" i="47"/>
  <c r="H37" i="47"/>
  <c r="D37" i="47"/>
  <c r="B37" i="47"/>
  <c r="O33" i="47"/>
  <c r="N33" i="47"/>
  <c r="L33" i="47"/>
  <c r="F33" i="47"/>
  <c r="I32" i="47"/>
  <c r="H32" i="47"/>
  <c r="K31" i="47"/>
  <c r="J31" i="47"/>
  <c r="K30" i="47"/>
  <c r="J30" i="47"/>
  <c r="K29" i="47"/>
  <c r="J29" i="47"/>
  <c r="K28" i="47"/>
  <c r="J28" i="47"/>
  <c r="K27" i="47"/>
  <c r="J27" i="47"/>
  <c r="K26" i="47"/>
  <c r="J26" i="47"/>
  <c r="K25" i="47"/>
  <c r="J25" i="47"/>
  <c r="O24" i="47"/>
  <c r="N24" i="47"/>
  <c r="L24" i="47"/>
  <c r="K24" i="47"/>
  <c r="J24" i="47"/>
  <c r="F24" i="47"/>
  <c r="O23" i="47"/>
  <c r="N23" i="47"/>
  <c r="L23" i="47"/>
  <c r="K23" i="47"/>
  <c r="J23" i="47"/>
  <c r="F23" i="47"/>
  <c r="O22" i="47"/>
  <c r="N22" i="47"/>
  <c r="L22" i="47"/>
  <c r="K22" i="47"/>
  <c r="J22" i="47"/>
  <c r="F22" i="47"/>
  <c r="O21" i="47"/>
  <c r="N21" i="47"/>
  <c r="L21" i="47"/>
  <c r="K21" i="47"/>
  <c r="J21" i="47"/>
  <c r="F21" i="47"/>
  <c r="O20" i="47"/>
  <c r="N20" i="47"/>
  <c r="L20" i="47"/>
  <c r="K20" i="47"/>
  <c r="J20" i="47"/>
  <c r="F20" i="47"/>
  <c r="O19" i="47"/>
  <c r="N19" i="47"/>
  <c r="L19" i="47"/>
  <c r="K19" i="47"/>
  <c r="J19" i="47"/>
  <c r="F19" i="47"/>
  <c r="O18" i="47"/>
  <c r="N18" i="47"/>
  <c r="L18" i="47"/>
  <c r="K18" i="47"/>
  <c r="J18" i="47"/>
  <c r="F18" i="47"/>
  <c r="O17" i="47"/>
  <c r="N17" i="47"/>
  <c r="L17" i="47"/>
  <c r="K17" i="47"/>
  <c r="J17" i="47"/>
  <c r="F17" i="47"/>
  <c r="O16" i="47"/>
  <c r="N16" i="47"/>
  <c r="L16" i="47"/>
  <c r="K16" i="47"/>
  <c r="J16" i="47"/>
  <c r="F16" i="47"/>
  <c r="O15" i="47"/>
  <c r="N15" i="47"/>
  <c r="L15" i="47"/>
  <c r="K15" i="47"/>
  <c r="J15" i="47"/>
  <c r="F15" i="47"/>
  <c r="O14" i="47"/>
  <c r="N14" i="47"/>
  <c r="L14" i="47"/>
  <c r="K14" i="47"/>
  <c r="J14" i="47"/>
  <c r="F14" i="47"/>
  <c r="O13" i="47"/>
  <c r="N13" i="47"/>
  <c r="L13" i="47"/>
  <c r="K13" i="47"/>
  <c r="J13" i="47"/>
  <c r="F13" i="47"/>
  <c r="O12" i="47"/>
  <c r="N12" i="47"/>
  <c r="L12" i="47"/>
  <c r="K12" i="47"/>
  <c r="J12" i="47"/>
  <c r="F12" i="47"/>
  <c r="O11" i="47"/>
  <c r="N11" i="47"/>
  <c r="L11" i="47"/>
  <c r="K11" i="47"/>
  <c r="J11" i="47"/>
  <c r="F11" i="47"/>
  <c r="O10" i="47"/>
  <c r="N10" i="47"/>
  <c r="L10" i="47"/>
  <c r="K10" i="47"/>
  <c r="J10" i="47"/>
  <c r="F10" i="47"/>
  <c r="O9" i="47"/>
  <c r="N9" i="47"/>
  <c r="L9" i="47"/>
  <c r="K9" i="47"/>
  <c r="J9" i="47"/>
  <c r="F9" i="47"/>
  <c r="O8" i="47"/>
  <c r="N8" i="47"/>
  <c r="L8" i="47"/>
  <c r="K8" i="47"/>
  <c r="J8" i="47"/>
  <c r="F8" i="47"/>
  <c r="O7" i="47"/>
  <c r="N7" i="47"/>
  <c r="L7" i="47"/>
  <c r="K7" i="47"/>
  <c r="J7" i="47"/>
  <c r="F7" i="47"/>
  <c r="C6" i="47"/>
  <c r="B6" i="47"/>
  <c r="N5" i="47"/>
  <c r="J5" i="47"/>
  <c r="H5" i="47"/>
  <c r="D5" i="47"/>
  <c r="O96" i="46"/>
  <c r="N96" i="46"/>
  <c r="L96" i="46"/>
  <c r="J96" i="46"/>
  <c r="F96" i="46"/>
  <c r="C95" i="46"/>
  <c r="B95" i="46"/>
  <c r="D95" i="46" s="1"/>
  <c r="J94" i="46"/>
  <c r="E94" i="46"/>
  <c r="D94" i="46"/>
  <c r="J93" i="46"/>
  <c r="E93" i="46"/>
  <c r="D93" i="46"/>
  <c r="J92" i="46"/>
  <c r="E92" i="46"/>
  <c r="D92" i="46"/>
  <c r="J91" i="46"/>
  <c r="E91" i="46"/>
  <c r="D91" i="46"/>
  <c r="J90" i="46"/>
  <c r="E90" i="46"/>
  <c r="D90" i="46"/>
  <c r="J89" i="46"/>
  <c r="E89" i="46"/>
  <c r="D89" i="46"/>
  <c r="J88" i="46"/>
  <c r="E88" i="46"/>
  <c r="D88" i="46"/>
  <c r="J87" i="46"/>
  <c r="E87" i="46"/>
  <c r="D87" i="46"/>
  <c r="J86" i="46"/>
  <c r="E86" i="46"/>
  <c r="D86" i="46"/>
  <c r="J85" i="46"/>
  <c r="E85" i="46"/>
  <c r="D85" i="46"/>
  <c r="J84" i="46"/>
  <c r="E84" i="46"/>
  <c r="D84" i="46"/>
  <c r="J83" i="46"/>
  <c r="E83" i="46"/>
  <c r="D83" i="46"/>
  <c r="J82" i="46"/>
  <c r="E82" i="46"/>
  <c r="D82" i="46"/>
  <c r="J81" i="46"/>
  <c r="E81" i="46"/>
  <c r="D81" i="46"/>
  <c r="J80" i="46"/>
  <c r="E80" i="46"/>
  <c r="D80" i="46"/>
  <c r="J79" i="46"/>
  <c r="E79" i="46"/>
  <c r="D79" i="46"/>
  <c r="J78" i="46"/>
  <c r="E78" i="46"/>
  <c r="D78" i="46"/>
  <c r="J77" i="46"/>
  <c r="E77" i="46"/>
  <c r="D77" i="46"/>
  <c r="J76" i="46"/>
  <c r="E76" i="46"/>
  <c r="D76" i="46"/>
  <c r="O75" i="46"/>
  <c r="N75" i="46"/>
  <c r="L75" i="46"/>
  <c r="J75" i="46"/>
  <c r="F75" i="46"/>
  <c r="E75" i="46"/>
  <c r="D75" i="46"/>
  <c r="O74" i="46"/>
  <c r="N74" i="46"/>
  <c r="L74" i="46"/>
  <c r="J74" i="46"/>
  <c r="F74" i="46"/>
  <c r="E74" i="46"/>
  <c r="D74" i="46"/>
  <c r="O73" i="46"/>
  <c r="N73" i="46"/>
  <c r="L73" i="46"/>
  <c r="J73" i="46"/>
  <c r="F73" i="46"/>
  <c r="E73" i="46"/>
  <c r="D73" i="46"/>
  <c r="O72" i="46"/>
  <c r="N72" i="46"/>
  <c r="L72" i="46"/>
  <c r="J72" i="46"/>
  <c r="F72" i="46"/>
  <c r="E72" i="46"/>
  <c r="D72" i="46"/>
  <c r="O71" i="46"/>
  <c r="N71" i="46"/>
  <c r="L71" i="46"/>
  <c r="J71" i="46"/>
  <c r="F71" i="46"/>
  <c r="E71" i="46"/>
  <c r="D71" i="46"/>
  <c r="O70" i="46"/>
  <c r="N70" i="46"/>
  <c r="L70" i="46"/>
  <c r="J70" i="46"/>
  <c r="F70" i="46"/>
  <c r="E70" i="46"/>
  <c r="D70" i="46"/>
  <c r="O69" i="46"/>
  <c r="N69" i="46"/>
  <c r="L69" i="46"/>
  <c r="J69" i="46"/>
  <c r="F69" i="46"/>
  <c r="E69" i="46"/>
  <c r="D69" i="46"/>
  <c r="O68" i="46"/>
  <c r="N68" i="46"/>
  <c r="L68" i="46"/>
  <c r="J68" i="46"/>
  <c r="F68" i="46"/>
  <c r="E68" i="46"/>
  <c r="D68" i="46"/>
  <c r="N66" i="46"/>
  <c r="J66" i="46"/>
  <c r="H66" i="46"/>
  <c r="D66" i="46"/>
  <c r="B66" i="46"/>
  <c r="O62" i="46"/>
  <c r="N62" i="46"/>
  <c r="L62" i="46"/>
  <c r="F62" i="46"/>
  <c r="I61" i="46"/>
  <c r="K61" i="46" s="1"/>
  <c r="K62" i="46" s="1"/>
  <c r="H61" i="46"/>
  <c r="C61" i="46"/>
  <c r="E61" i="46" s="1"/>
  <c r="B61" i="46"/>
  <c r="J60" i="46"/>
  <c r="E60" i="46"/>
  <c r="D60" i="46"/>
  <c r="J59" i="46"/>
  <c r="E59" i="46"/>
  <c r="D59" i="46"/>
  <c r="J58" i="46"/>
  <c r="E58" i="46"/>
  <c r="D58" i="46"/>
  <c r="J57" i="46"/>
  <c r="E57" i="46"/>
  <c r="D57" i="46"/>
  <c r="J56" i="46"/>
  <c r="E56" i="46"/>
  <c r="D56" i="46"/>
  <c r="J55" i="46"/>
  <c r="E55" i="46"/>
  <c r="D55" i="46"/>
  <c r="O54" i="46"/>
  <c r="N54" i="46"/>
  <c r="L54" i="46"/>
  <c r="J54" i="46"/>
  <c r="F54" i="46"/>
  <c r="E54" i="46"/>
  <c r="D54" i="46"/>
  <c r="J53" i="46"/>
  <c r="E53" i="46"/>
  <c r="D53" i="46"/>
  <c r="O52" i="46"/>
  <c r="N52" i="46"/>
  <c r="L52" i="46"/>
  <c r="J52" i="46"/>
  <c r="F52" i="46"/>
  <c r="E52" i="46"/>
  <c r="D52" i="46"/>
  <c r="O51" i="46"/>
  <c r="N51" i="46"/>
  <c r="L51" i="46"/>
  <c r="J51" i="46"/>
  <c r="F51" i="46"/>
  <c r="E51" i="46"/>
  <c r="D51" i="46"/>
  <c r="O50" i="46"/>
  <c r="N50" i="46"/>
  <c r="L50" i="46"/>
  <c r="J50" i="46"/>
  <c r="F50" i="46"/>
  <c r="E50" i="46"/>
  <c r="D50" i="46"/>
  <c r="O49" i="46"/>
  <c r="N49" i="46"/>
  <c r="L49" i="46"/>
  <c r="J49" i="46"/>
  <c r="F49" i="46"/>
  <c r="E49" i="46"/>
  <c r="D49" i="46"/>
  <c r="O48" i="46"/>
  <c r="N48" i="46"/>
  <c r="L48" i="46"/>
  <c r="J48" i="46"/>
  <c r="F48" i="46"/>
  <c r="E48" i="46"/>
  <c r="D48" i="46"/>
  <c r="O47" i="46"/>
  <c r="N47" i="46"/>
  <c r="L47" i="46"/>
  <c r="J47" i="46"/>
  <c r="F47" i="46"/>
  <c r="E47" i="46"/>
  <c r="D47" i="46"/>
  <c r="O46" i="46"/>
  <c r="N46" i="46"/>
  <c r="L46" i="46"/>
  <c r="J46" i="46"/>
  <c r="F46" i="46"/>
  <c r="E46" i="46"/>
  <c r="D46" i="46"/>
  <c r="O45" i="46"/>
  <c r="N45" i="46"/>
  <c r="L45" i="46"/>
  <c r="J45" i="46"/>
  <c r="F45" i="46"/>
  <c r="E45" i="46"/>
  <c r="D45" i="46"/>
  <c r="O44" i="46"/>
  <c r="N44" i="46"/>
  <c r="L44" i="46"/>
  <c r="J44" i="46"/>
  <c r="F44" i="46"/>
  <c r="E44" i="46"/>
  <c r="D44" i="46"/>
  <c r="O43" i="46"/>
  <c r="N43" i="46"/>
  <c r="L43" i="46"/>
  <c r="J43" i="46"/>
  <c r="F43" i="46"/>
  <c r="E43" i="46"/>
  <c r="D43" i="46"/>
  <c r="O42" i="46"/>
  <c r="N42" i="46"/>
  <c r="L42" i="46"/>
  <c r="J42" i="46"/>
  <c r="F42" i="46"/>
  <c r="E42" i="46"/>
  <c r="D42" i="46"/>
  <c r="O41" i="46"/>
  <c r="N41" i="46"/>
  <c r="L41" i="46"/>
  <c r="J41" i="46"/>
  <c r="F41" i="46"/>
  <c r="E41" i="46"/>
  <c r="D41" i="46"/>
  <c r="O40" i="46"/>
  <c r="N40" i="46"/>
  <c r="L40" i="46"/>
  <c r="J40" i="46"/>
  <c r="F40" i="46"/>
  <c r="E40" i="46"/>
  <c r="D40" i="46"/>
  <c r="O39" i="46"/>
  <c r="N39" i="46"/>
  <c r="L39" i="46"/>
  <c r="J39" i="46"/>
  <c r="F39" i="46"/>
  <c r="E39" i="46"/>
  <c r="D39" i="46"/>
  <c r="P37" i="46"/>
  <c r="P66" i="46" s="1"/>
  <c r="N37" i="46"/>
  <c r="J37" i="46"/>
  <c r="H37" i="46"/>
  <c r="D37" i="46"/>
  <c r="B37" i="46"/>
  <c r="O33" i="46"/>
  <c r="N33" i="46"/>
  <c r="L33" i="46"/>
  <c r="F33" i="46"/>
  <c r="C32" i="46"/>
  <c r="E32" i="46" s="1"/>
  <c r="B32" i="46"/>
  <c r="O31" i="46"/>
  <c r="N31" i="46"/>
  <c r="L31" i="46"/>
  <c r="J31" i="46"/>
  <c r="F31" i="46"/>
  <c r="E31" i="46"/>
  <c r="D31" i="46"/>
  <c r="O30" i="46"/>
  <c r="N30" i="46"/>
  <c r="L30" i="46"/>
  <c r="J30" i="46"/>
  <c r="F30" i="46"/>
  <c r="E30" i="46"/>
  <c r="D30" i="46"/>
  <c r="O29" i="46"/>
  <c r="N29" i="46"/>
  <c r="L29" i="46"/>
  <c r="J29" i="46"/>
  <c r="F29" i="46"/>
  <c r="E29" i="46"/>
  <c r="D29" i="46"/>
  <c r="O28" i="46"/>
  <c r="N28" i="46"/>
  <c r="L28" i="46"/>
  <c r="J28" i="46"/>
  <c r="F28" i="46"/>
  <c r="E28" i="46"/>
  <c r="D28" i="46"/>
  <c r="L27" i="46"/>
  <c r="J27" i="46"/>
  <c r="F27" i="46"/>
  <c r="E27" i="46"/>
  <c r="D27" i="46"/>
  <c r="L26" i="46"/>
  <c r="J26" i="46"/>
  <c r="F26" i="46"/>
  <c r="E26" i="46"/>
  <c r="D26" i="46"/>
  <c r="J25" i="46"/>
  <c r="E25" i="46"/>
  <c r="D25" i="46"/>
  <c r="J24" i="46"/>
  <c r="E24" i="46"/>
  <c r="D24" i="46"/>
  <c r="O23" i="46"/>
  <c r="N23" i="46"/>
  <c r="L23" i="46"/>
  <c r="J23" i="46"/>
  <c r="F23" i="46"/>
  <c r="E23" i="46"/>
  <c r="D23" i="46"/>
  <c r="O22" i="46"/>
  <c r="N22" i="46"/>
  <c r="L22" i="46"/>
  <c r="J22" i="46"/>
  <c r="F22" i="46"/>
  <c r="E22" i="46"/>
  <c r="D22" i="46"/>
  <c r="O21" i="46"/>
  <c r="N21" i="46"/>
  <c r="L21" i="46"/>
  <c r="J21" i="46"/>
  <c r="F21" i="46"/>
  <c r="E21" i="46"/>
  <c r="D21" i="46"/>
  <c r="O20" i="46"/>
  <c r="N20" i="46"/>
  <c r="L20" i="46"/>
  <c r="J20" i="46"/>
  <c r="F20" i="46"/>
  <c r="E20" i="46"/>
  <c r="D20" i="46"/>
  <c r="O19" i="46"/>
  <c r="N19" i="46"/>
  <c r="L19" i="46"/>
  <c r="J19" i="46"/>
  <c r="F19" i="46"/>
  <c r="E19" i="46"/>
  <c r="D19" i="46"/>
  <c r="O18" i="46"/>
  <c r="N18" i="46"/>
  <c r="L18" i="46"/>
  <c r="J18" i="46"/>
  <c r="F18" i="46"/>
  <c r="E18" i="46"/>
  <c r="D18" i="46"/>
  <c r="O17" i="46"/>
  <c r="N17" i="46"/>
  <c r="L17" i="46"/>
  <c r="J17" i="46"/>
  <c r="F17" i="46"/>
  <c r="E17" i="46"/>
  <c r="D17" i="46"/>
  <c r="O16" i="46"/>
  <c r="N16" i="46"/>
  <c r="L16" i="46"/>
  <c r="J16" i="46"/>
  <c r="F16" i="46"/>
  <c r="E16" i="46"/>
  <c r="D16" i="46"/>
  <c r="O15" i="46"/>
  <c r="N15" i="46"/>
  <c r="L15" i="46"/>
  <c r="J15" i="46"/>
  <c r="F15" i="46"/>
  <c r="E15" i="46"/>
  <c r="D15" i="46"/>
  <c r="O14" i="46"/>
  <c r="N14" i="46"/>
  <c r="L14" i="46"/>
  <c r="J14" i="46"/>
  <c r="F14" i="46"/>
  <c r="E14" i="46"/>
  <c r="D14" i="46"/>
  <c r="O13" i="46"/>
  <c r="N13" i="46"/>
  <c r="L13" i="46"/>
  <c r="J13" i="46"/>
  <c r="F13" i="46"/>
  <c r="E13" i="46"/>
  <c r="D13" i="46"/>
  <c r="O12" i="46"/>
  <c r="N12" i="46"/>
  <c r="L12" i="46"/>
  <c r="J12" i="46"/>
  <c r="F12" i="46"/>
  <c r="E12" i="46"/>
  <c r="D12" i="46"/>
  <c r="O11" i="46"/>
  <c r="N11" i="46"/>
  <c r="L11" i="46"/>
  <c r="J11" i="46"/>
  <c r="F11" i="46"/>
  <c r="E11" i="46"/>
  <c r="D11" i="46"/>
  <c r="O10" i="46"/>
  <c r="N10" i="46"/>
  <c r="L10" i="46"/>
  <c r="J10" i="46"/>
  <c r="F10" i="46"/>
  <c r="E10" i="46"/>
  <c r="D10" i="46"/>
  <c r="O9" i="46"/>
  <c r="N9" i="46"/>
  <c r="L9" i="46"/>
  <c r="J9" i="46"/>
  <c r="F9" i="46"/>
  <c r="E9" i="46"/>
  <c r="D9" i="46"/>
  <c r="O8" i="46"/>
  <c r="N8" i="46"/>
  <c r="L8" i="46"/>
  <c r="J8" i="46"/>
  <c r="F8" i="46"/>
  <c r="E8" i="46"/>
  <c r="D8" i="46"/>
  <c r="O7" i="46"/>
  <c r="N7" i="46"/>
  <c r="L7" i="46"/>
  <c r="J7" i="46"/>
  <c r="F7" i="46"/>
  <c r="E7" i="46"/>
  <c r="D7" i="46"/>
  <c r="C6" i="46"/>
  <c r="B6" i="46"/>
  <c r="N5" i="46"/>
  <c r="J5" i="46"/>
  <c r="H5" i="46"/>
  <c r="D5" i="46"/>
  <c r="I12" i="49" l="1"/>
  <c r="I19" i="49"/>
  <c r="P17" i="49"/>
  <c r="N20" i="49"/>
  <c r="P20" i="49" s="1"/>
  <c r="I7" i="49"/>
  <c r="N21" i="49"/>
  <c r="P21" i="49" s="1"/>
  <c r="I18" i="49"/>
  <c r="T18" i="49"/>
  <c r="T21" i="49"/>
  <c r="L61" i="47"/>
  <c r="N61" i="47"/>
  <c r="F61" i="47"/>
  <c r="O61" i="47"/>
  <c r="T20" i="49"/>
  <c r="D96" i="46"/>
  <c r="H19" i="49"/>
  <c r="O38" i="46"/>
  <c r="K6" i="46"/>
  <c r="K38" i="46"/>
  <c r="K67" i="46"/>
  <c r="E33" i="46"/>
  <c r="N32" i="47"/>
  <c r="E32" i="47"/>
  <c r="E33" i="47" s="1"/>
  <c r="F32" i="47"/>
  <c r="O32" i="47"/>
  <c r="L32" i="47"/>
  <c r="J95" i="47"/>
  <c r="N95" i="47"/>
  <c r="L95" i="47"/>
  <c r="O95" i="47"/>
  <c r="F95" i="48"/>
  <c r="E61" i="47"/>
  <c r="D61" i="47"/>
  <c r="D62" i="47" s="1"/>
  <c r="D96" i="48"/>
  <c r="N19" i="49"/>
  <c r="P19" i="49" s="1"/>
  <c r="S19" i="49"/>
  <c r="T19" i="49" s="1"/>
  <c r="G17" i="49"/>
  <c r="G21" i="49"/>
  <c r="I21" i="49" s="1"/>
  <c r="F17" i="49"/>
  <c r="G20" i="49"/>
  <c r="I20" i="49" s="1"/>
  <c r="E95" i="47"/>
  <c r="E96" i="47" s="1"/>
  <c r="P62" i="46"/>
  <c r="P96" i="47"/>
  <c r="F61" i="46"/>
  <c r="P33" i="46"/>
  <c r="F32" i="46"/>
  <c r="F61" i="48"/>
  <c r="P33" i="48"/>
  <c r="P68" i="46"/>
  <c r="P70" i="46"/>
  <c r="P72" i="46"/>
  <c r="P74" i="46"/>
  <c r="F95" i="47"/>
  <c r="P33" i="47"/>
  <c r="P96" i="46"/>
  <c r="P39" i="48"/>
  <c r="P41" i="48"/>
  <c r="P43" i="48"/>
  <c r="P45" i="48"/>
  <c r="P47" i="48"/>
  <c r="P49" i="48"/>
  <c r="P57" i="48"/>
  <c r="P59" i="48"/>
  <c r="L61" i="48"/>
  <c r="P96" i="48"/>
  <c r="P8" i="48"/>
  <c r="P10" i="48"/>
  <c r="P12" i="48"/>
  <c r="P14" i="48"/>
  <c r="P16" i="48"/>
  <c r="P18" i="48"/>
  <c r="P20" i="48"/>
  <c r="P22" i="48"/>
  <c r="P24" i="48"/>
  <c r="P26" i="48"/>
  <c r="P68" i="48"/>
  <c r="P70" i="48"/>
  <c r="P72" i="48"/>
  <c r="P74" i="48"/>
  <c r="P76" i="48"/>
  <c r="P78" i="48"/>
  <c r="N95" i="48"/>
  <c r="P69" i="48"/>
  <c r="P71" i="48"/>
  <c r="P73" i="48"/>
  <c r="P75" i="48"/>
  <c r="P77" i="48"/>
  <c r="P62" i="48"/>
  <c r="P40" i="48"/>
  <c r="P42" i="48"/>
  <c r="P44" i="48"/>
  <c r="P46" i="48"/>
  <c r="P48" i="48"/>
  <c r="O61" i="48"/>
  <c r="P7" i="48"/>
  <c r="P9" i="48"/>
  <c r="P11" i="48"/>
  <c r="P13" i="48"/>
  <c r="P15" i="48"/>
  <c r="P17" i="48"/>
  <c r="P19" i="48"/>
  <c r="P21" i="48"/>
  <c r="P23" i="48"/>
  <c r="P25" i="48"/>
  <c r="P27" i="48"/>
  <c r="F32" i="48"/>
  <c r="O67" i="48"/>
  <c r="K67" i="48"/>
  <c r="I67" i="48"/>
  <c r="E67" i="48"/>
  <c r="C67" i="48"/>
  <c r="O38" i="48"/>
  <c r="K38" i="48"/>
  <c r="I38" i="48"/>
  <c r="E38" i="48"/>
  <c r="C38" i="48"/>
  <c r="E6" i="48"/>
  <c r="I6" i="48" s="1"/>
  <c r="K6" i="48"/>
  <c r="O6" i="48"/>
  <c r="N67" i="48"/>
  <c r="H67" i="48"/>
  <c r="B67" i="48"/>
  <c r="J67" i="48"/>
  <c r="D67" i="48"/>
  <c r="N38" i="48"/>
  <c r="J38" i="48"/>
  <c r="H38" i="48"/>
  <c r="D38" i="48"/>
  <c r="B38" i="48"/>
  <c r="D6" i="48"/>
  <c r="H6" i="48"/>
  <c r="J6" i="48"/>
  <c r="N6" i="48"/>
  <c r="D33" i="48"/>
  <c r="E32" i="48"/>
  <c r="K32" i="48"/>
  <c r="D61" i="48"/>
  <c r="D62" i="48" s="1"/>
  <c r="J61" i="48"/>
  <c r="J62" i="48" s="1"/>
  <c r="N61" i="48"/>
  <c r="E62" i="48"/>
  <c r="J32" i="48"/>
  <c r="J33" i="48" s="1"/>
  <c r="E95" i="48"/>
  <c r="K95" i="48"/>
  <c r="O95" i="48"/>
  <c r="K61" i="48"/>
  <c r="J95" i="48"/>
  <c r="P69" i="47"/>
  <c r="P71" i="47"/>
  <c r="P75" i="47"/>
  <c r="P68" i="47"/>
  <c r="P70" i="47"/>
  <c r="P72" i="47"/>
  <c r="P74" i="47"/>
  <c r="P76" i="47"/>
  <c r="P62" i="47"/>
  <c r="P39" i="47"/>
  <c r="P41" i="47"/>
  <c r="P7" i="47"/>
  <c r="P9" i="47"/>
  <c r="P11" i="47"/>
  <c r="P13" i="47"/>
  <c r="P16" i="47"/>
  <c r="P18" i="47"/>
  <c r="P20" i="47"/>
  <c r="P22" i="47"/>
  <c r="P24" i="47"/>
  <c r="P40" i="47"/>
  <c r="P42" i="47"/>
  <c r="P8" i="47"/>
  <c r="P10" i="47"/>
  <c r="P12" i="47"/>
  <c r="P14" i="47"/>
  <c r="P15" i="47"/>
  <c r="P17" i="47"/>
  <c r="P19" i="47"/>
  <c r="P21" i="47"/>
  <c r="P23" i="47"/>
  <c r="K67" i="47"/>
  <c r="E67" i="47"/>
  <c r="O38" i="47"/>
  <c r="K38" i="47"/>
  <c r="I38" i="47"/>
  <c r="E38" i="47"/>
  <c r="C38" i="47"/>
  <c r="O67" i="47"/>
  <c r="I67" i="47"/>
  <c r="C67" i="47"/>
  <c r="E6" i="47"/>
  <c r="I6" i="47" s="1"/>
  <c r="K6" i="47"/>
  <c r="O6" i="47"/>
  <c r="N67" i="47"/>
  <c r="J67" i="47"/>
  <c r="H67" i="47"/>
  <c r="D67" i="47"/>
  <c r="B67" i="47"/>
  <c r="N38" i="47"/>
  <c r="J38" i="47"/>
  <c r="H38" i="47"/>
  <c r="D38" i="47"/>
  <c r="B38" i="47"/>
  <c r="D6" i="47"/>
  <c r="H6" i="47"/>
  <c r="J6" i="47"/>
  <c r="N6" i="47"/>
  <c r="K32" i="47"/>
  <c r="D95" i="47"/>
  <c r="D96" i="47" s="1"/>
  <c r="D32" i="47"/>
  <c r="D33" i="47" s="1"/>
  <c r="J32" i="47"/>
  <c r="J33" i="47" s="1"/>
  <c r="J61" i="47"/>
  <c r="J62" i="47" s="1"/>
  <c r="K61" i="47"/>
  <c r="K95" i="47"/>
  <c r="P7" i="46"/>
  <c r="P9" i="46"/>
  <c r="P11" i="46"/>
  <c r="P13" i="46"/>
  <c r="P15" i="46"/>
  <c r="P17" i="46"/>
  <c r="P19" i="46"/>
  <c r="P21" i="46"/>
  <c r="P23" i="46"/>
  <c r="P29" i="46"/>
  <c r="P31" i="46"/>
  <c r="P69" i="46"/>
  <c r="P71" i="46"/>
  <c r="P73" i="46"/>
  <c r="P75" i="46"/>
  <c r="F95" i="46"/>
  <c r="P39" i="46"/>
  <c r="P41" i="46"/>
  <c r="P43" i="46"/>
  <c r="P45" i="46"/>
  <c r="P47" i="46"/>
  <c r="P49" i="46"/>
  <c r="P51" i="46"/>
  <c r="P40" i="46"/>
  <c r="P42" i="46"/>
  <c r="P44" i="46"/>
  <c r="P46" i="46"/>
  <c r="P48" i="46"/>
  <c r="P50" i="46"/>
  <c r="P52" i="46"/>
  <c r="P54" i="46"/>
  <c r="O61" i="46"/>
  <c r="N61" i="46"/>
  <c r="O32" i="46"/>
  <c r="P8" i="46"/>
  <c r="P10" i="46"/>
  <c r="P12" i="46"/>
  <c r="P14" i="46"/>
  <c r="P16" i="46"/>
  <c r="P18" i="46"/>
  <c r="P20" i="46"/>
  <c r="P22" i="46"/>
  <c r="P28" i="46"/>
  <c r="P30" i="46"/>
  <c r="N32" i="46"/>
  <c r="N67" i="46"/>
  <c r="J67" i="46"/>
  <c r="H67" i="46"/>
  <c r="D67" i="46"/>
  <c r="B67" i="46"/>
  <c r="D6" i="46"/>
  <c r="H6" i="46"/>
  <c r="J6" i="46"/>
  <c r="N6" i="46"/>
  <c r="C38" i="46"/>
  <c r="E38" i="46"/>
  <c r="I38" i="46"/>
  <c r="E62" i="46"/>
  <c r="O67" i="46"/>
  <c r="I67" i="46"/>
  <c r="E67" i="46"/>
  <c r="C67" i="46"/>
  <c r="E6" i="46"/>
  <c r="I6" i="46" s="1"/>
  <c r="O6" i="46"/>
  <c r="D32" i="46"/>
  <c r="J32" i="46"/>
  <c r="J33" i="46" s="1"/>
  <c r="L32" i="46"/>
  <c r="B38" i="46"/>
  <c r="D38" i="46"/>
  <c r="H38" i="46"/>
  <c r="J38" i="46"/>
  <c r="N38" i="46"/>
  <c r="E95" i="46"/>
  <c r="O95" i="46"/>
  <c r="D61" i="46"/>
  <c r="J61" i="46"/>
  <c r="J62" i="46" s="1"/>
  <c r="L61" i="46"/>
  <c r="O9" i="34"/>
  <c r="O10" i="34"/>
  <c r="Q8" i="34"/>
  <c r="R8" i="34"/>
  <c r="Q9" i="34"/>
  <c r="R9" i="34"/>
  <c r="Q10" i="34"/>
  <c r="R10" i="34"/>
  <c r="Q11" i="34"/>
  <c r="R11" i="34"/>
  <c r="Q12" i="34"/>
  <c r="R12" i="34"/>
  <c r="Q13" i="34"/>
  <c r="R13" i="34"/>
  <c r="Q14" i="34"/>
  <c r="R14" i="34"/>
  <c r="Q15" i="34"/>
  <c r="R15" i="34"/>
  <c r="Q17" i="34"/>
  <c r="Q18" i="34"/>
  <c r="O13" i="34"/>
  <c r="O14" i="34"/>
  <c r="I11" i="34"/>
  <c r="I12" i="34"/>
  <c r="I15" i="34"/>
  <c r="B37" i="3"/>
  <c r="B66" i="3" s="1"/>
  <c r="O67" i="3"/>
  <c r="N67" i="3"/>
  <c r="K67" i="3"/>
  <c r="J67" i="3"/>
  <c r="I67" i="3"/>
  <c r="H67" i="3"/>
  <c r="E67" i="3"/>
  <c r="D67" i="3"/>
  <c r="O38" i="3"/>
  <c r="N38" i="3"/>
  <c r="I38" i="3"/>
  <c r="H38" i="3"/>
  <c r="E38" i="3"/>
  <c r="D38" i="3"/>
  <c r="M51" i="2"/>
  <c r="O51" i="2"/>
  <c r="P51" i="2"/>
  <c r="M52" i="2"/>
  <c r="O52" i="2"/>
  <c r="P52" i="2"/>
  <c r="M54" i="2"/>
  <c r="O54" i="2"/>
  <c r="P54" i="2"/>
  <c r="M55" i="2"/>
  <c r="O55" i="2"/>
  <c r="P55" i="2"/>
  <c r="M56" i="2"/>
  <c r="O56" i="2"/>
  <c r="P56" i="2"/>
  <c r="M57" i="2"/>
  <c r="O57" i="2"/>
  <c r="P57" i="2"/>
  <c r="M58" i="2"/>
  <c r="O58" i="2"/>
  <c r="P58" i="2"/>
  <c r="J50" i="2"/>
  <c r="J60" i="2" s="1"/>
  <c r="I50" i="2"/>
  <c r="I60" i="2" s="1"/>
  <c r="G51" i="2"/>
  <c r="G52" i="2"/>
  <c r="G54" i="2"/>
  <c r="G55" i="2"/>
  <c r="G56" i="2"/>
  <c r="G57" i="2"/>
  <c r="G58" i="2"/>
  <c r="G59" i="2"/>
  <c r="D50" i="2"/>
  <c r="C50" i="2"/>
  <c r="J30" i="2"/>
  <c r="I30" i="2"/>
  <c r="D30" i="2"/>
  <c r="C30" i="2"/>
  <c r="M37" i="2"/>
  <c r="M31" i="2"/>
  <c r="M32" i="2"/>
  <c r="O37" i="2"/>
  <c r="P37" i="2"/>
  <c r="O31" i="2"/>
  <c r="P31" i="2"/>
  <c r="O32" i="2"/>
  <c r="P32" i="2"/>
  <c r="G37" i="2"/>
  <c r="G31" i="2"/>
  <c r="G32" i="2"/>
  <c r="M11" i="2"/>
  <c r="M12" i="2"/>
  <c r="M14" i="2"/>
  <c r="M15" i="2"/>
  <c r="M16" i="2"/>
  <c r="M17" i="2"/>
  <c r="M18" i="2"/>
  <c r="M19" i="2"/>
  <c r="J10" i="2"/>
  <c r="I10" i="2"/>
  <c r="O9" i="2"/>
  <c r="P9" i="2"/>
  <c r="O11" i="2"/>
  <c r="P11" i="2"/>
  <c r="O12" i="2"/>
  <c r="P12" i="2"/>
  <c r="O14" i="2"/>
  <c r="P14" i="2"/>
  <c r="O15" i="2"/>
  <c r="P15" i="2"/>
  <c r="O16" i="2"/>
  <c r="P16" i="2"/>
  <c r="O17" i="2"/>
  <c r="P17" i="2"/>
  <c r="O18" i="2"/>
  <c r="P18" i="2"/>
  <c r="O19" i="2"/>
  <c r="P19" i="2"/>
  <c r="G11" i="2"/>
  <c r="G12" i="2"/>
  <c r="G14" i="2"/>
  <c r="G15" i="2"/>
  <c r="G16" i="2"/>
  <c r="G17" i="2"/>
  <c r="G18" i="2"/>
  <c r="G19" i="2"/>
  <c r="D10" i="2"/>
  <c r="C10" i="2"/>
  <c r="Q45" i="2"/>
  <c r="O18" i="34"/>
  <c r="O12" i="34"/>
  <c r="N12" i="34"/>
  <c r="M12" i="34"/>
  <c r="O11" i="34"/>
  <c r="O8" i="34"/>
  <c r="O7" i="34"/>
  <c r="M11" i="34"/>
  <c r="F16" i="34"/>
  <c r="H16" i="34" s="1"/>
  <c r="F17" i="34"/>
  <c r="I18" i="34"/>
  <c r="Q16" i="34"/>
  <c r="I33" i="2"/>
  <c r="J33" i="2"/>
  <c r="C33" i="2"/>
  <c r="D33" i="2"/>
  <c r="J53" i="2"/>
  <c r="I53" i="2"/>
  <c r="J13" i="2"/>
  <c r="I13" i="2"/>
  <c r="D13" i="2"/>
  <c r="C13" i="2"/>
  <c r="C25" i="2"/>
  <c r="P37" i="36"/>
  <c r="P66" i="36" s="1"/>
  <c r="K67" i="36"/>
  <c r="H6" i="36"/>
  <c r="O6" i="3"/>
  <c r="N6" i="3"/>
  <c r="K6" i="3"/>
  <c r="J6" i="3"/>
  <c r="I6" i="3"/>
  <c r="H6" i="3"/>
  <c r="E6" i="3"/>
  <c r="D6" i="3"/>
  <c r="J46" i="2"/>
  <c r="I46" i="2"/>
  <c r="D46" i="2"/>
  <c r="C46" i="2"/>
  <c r="P26" i="2"/>
  <c r="P46" i="2" s="1"/>
  <c r="O26" i="2"/>
  <c r="O46" i="2" s="1"/>
  <c r="L26" i="2"/>
  <c r="K26" i="2"/>
  <c r="J26" i="2"/>
  <c r="I26" i="2"/>
  <c r="F26" i="2"/>
  <c r="E26" i="2"/>
  <c r="D26" i="2"/>
  <c r="C26" i="2"/>
  <c r="P6" i="2"/>
  <c r="O6" i="2"/>
  <c r="L6" i="2"/>
  <c r="J6" i="2"/>
  <c r="I6" i="2"/>
  <c r="F6" i="2"/>
  <c r="E6" i="2"/>
  <c r="K6" i="2" s="1"/>
  <c r="G5" i="34"/>
  <c r="R6" i="34"/>
  <c r="Q6" i="34"/>
  <c r="L81" i="36"/>
  <c r="N81" i="36"/>
  <c r="O81" i="36"/>
  <c r="L82" i="36"/>
  <c r="N82" i="36"/>
  <c r="O82" i="36"/>
  <c r="L83" i="36"/>
  <c r="N83" i="36"/>
  <c r="O83" i="36"/>
  <c r="L86" i="36"/>
  <c r="F81" i="36"/>
  <c r="F82" i="36"/>
  <c r="F83" i="36"/>
  <c r="N82" i="3"/>
  <c r="O82" i="3"/>
  <c r="N83" i="3"/>
  <c r="O83" i="3"/>
  <c r="L82" i="3"/>
  <c r="L83" i="3"/>
  <c r="F82" i="3"/>
  <c r="F83" i="3"/>
  <c r="L59" i="36"/>
  <c r="N59" i="36"/>
  <c r="O59" i="36"/>
  <c r="L60" i="36"/>
  <c r="N60" i="36"/>
  <c r="O60" i="36"/>
  <c r="L29" i="36"/>
  <c r="N29" i="36"/>
  <c r="O29" i="36"/>
  <c r="F29" i="36"/>
  <c r="F59" i="36"/>
  <c r="F60" i="36"/>
  <c r="F79" i="36"/>
  <c r="F80" i="36"/>
  <c r="L79" i="36"/>
  <c r="N79" i="36"/>
  <c r="O79" i="36"/>
  <c r="L80" i="36"/>
  <c r="N80" i="36"/>
  <c r="O80" i="36"/>
  <c r="H95" i="36"/>
  <c r="J95" i="36" s="1"/>
  <c r="I95" i="36"/>
  <c r="K95" i="36" s="1"/>
  <c r="F81" i="3"/>
  <c r="F84" i="3"/>
  <c r="F85" i="3"/>
  <c r="F86" i="3"/>
  <c r="L81" i="3"/>
  <c r="N81" i="3"/>
  <c r="O81" i="3"/>
  <c r="L6" i="34"/>
  <c r="K6" i="34"/>
  <c r="O96" i="36"/>
  <c r="N96" i="36"/>
  <c r="L96" i="36"/>
  <c r="K96" i="36"/>
  <c r="J96" i="36"/>
  <c r="F96" i="36"/>
  <c r="E95" i="36"/>
  <c r="D95" i="36"/>
  <c r="K94" i="36"/>
  <c r="J94" i="36"/>
  <c r="K93" i="36"/>
  <c r="J93" i="36"/>
  <c r="K92" i="36"/>
  <c r="J92" i="36"/>
  <c r="K91" i="36"/>
  <c r="J91" i="36"/>
  <c r="K90" i="36"/>
  <c r="J90" i="36"/>
  <c r="K89" i="36"/>
  <c r="J89" i="36"/>
  <c r="K88" i="36"/>
  <c r="J88" i="36"/>
  <c r="K87" i="36"/>
  <c r="J87" i="36"/>
  <c r="K86" i="36"/>
  <c r="J86" i="36"/>
  <c r="K85" i="36"/>
  <c r="J85" i="36"/>
  <c r="K84" i="36"/>
  <c r="J84" i="36"/>
  <c r="K83" i="36"/>
  <c r="J83" i="36"/>
  <c r="K82" i="36"/>
  <c r="J82" i="36"/>
  <c r="K81" i="36"/>
  <c r="J81" i="36"/>
  <c r="K80" i="36"/>
  <c r="J80" i="36"/>
  <c r="K79" i="36"/>
  <c r="J79" i="36"/>
  <c r="O78" i="36"/>
  <c r="N78" i="36"/>
  <c r="L78" i="36"/>
  <c r="K78" i="36"/>
  <c r="J78" i="36"/>
  <c r="F78" i="36"/>
  <c r="O77" i="36"/>
  <c r="N77" i="36"/>
  <c r="L77" i="36"/>
  <c r="K77" i="36"/>
  <c r="J77" i="36"/>
  <c r="F77" i="36"/>
  <c r="O76" i="36"/>
  <c r="N76" i="36"/>
  <c r="L76" i="36"/>
  <c r="K76" i="36"/>
  <c r="J76" i="36"/>
  <c r="F76" i="36"/>
  <c r="O75" i="36"/>
  <c r="N75" i="36"/>
  <c r="L75" i="36"/>
  <c r="K75" i="36"/>
  <c r="J75" i="36"/>
  <c r="F75" i="36"/>
  <c r="O74" i="36"/>
  <c r="N74" i="36"/>
  <c r="L74" i="36"/>
  <c r="K74" i="36"/>
  <c r="J74" i="36"/>
  <c r="F74" i="36"/>
  <c r="O73" i="36"/>
  <c r="N73" i="36"/>
  <c r="L73" i="36"/>
  <c r="K73" i="36"/>
  <c r="J73" i="36"/>
  <c r="F73" i="36"/>
  <c r="O72" i="36"/>
  <c r="N72" i="36"/>
  <c r="L72" i="36"/>
  <c r="K72" i="36"/>
  <c r="J72" i="36"/>
  <c r="F72" i="36"/>
  <c r="O71" i="36"/>
  <c r="N71" i="36"/>
  <c r="L71" i="36"/>
  <c r="K71" i="36"/>
  <c r="J71" i="36"/>
  <c r="F71" i="36"/>
  <c r="O70" i="36"/>
  <c r="N70" i="36"/>
  <c r="L70" i="36"/>
  <c r="K70" i="36"/>
  <c r="J70" i="36"/>
  <c r="F70" i="36"/>
  <c r="O69" i="36"/>
  <c r="N69" i="36"/>
  <c r="L69" i="36"/>
  <c r="K69" i="36"/>
  <c r="J69" i="36"/>
  <c r="F69" i="36"/>
  <c r="O68" i="36"/>
  <c r="N68" i="36"/>
  <c r="L68" i="36"/>
  <c r="K68" i="36"/>
  <c r="J68" i="36"/>
  <c r="F68" i="36"/>
  <c r="N66" i="36"/>
  <c r="J66" i="36"/>
  <c r="H66" i="36"/>
  <c r="D66" i="36"/>
  <c r="B66" i="36"/>
  <c r="O62" i="36"/>
  <c r="N62" i="36"/>
  <c r="L62" i="36"/>
  <c r="F62" i="36"/>
  <c r="K61" i="36"/>
  <c r="J61" i="36"/>
  <c r="E61" i="36"/>
  <c r="D61" i="36"/>
  <c r="K60" i="36"/>
  <c r="J60" i="36"/>
  <c r="E60" i="36"/>
  <c r="D60" i="36"/>
  <c r="K59" i="36"/>
  <c r="J59" i="36"/>
  <c r="E59" i="36"/>
  <c r="D59" i="36"/>
  <c r="O58" i="36"/>
  <c r="N58" i="36"/>
  <c r="L58" i="36"/>
  <c r="K58" i="36"/>
  <c r="J58" i="36"/>
  <c r="F58" i="36"/>
  <c r="E58" i="36"/>
  <c r="D58" i="36"/>
  <c r="O57" i="36"/>
  <c r="N57" i="36"/>
  <c r="L57" i="36"/>
  <c r="K57" i="36"/>
  <c r="J57" i="36"/>
  <c r="F57" i="36"/>
  <c r="E57" i="36"/>
  <c r="D57" i="36"/>
  <c r="O56" i="36"/>
  <c r="N56" i="36"/>
  <c r="K56" i="36"/>
  <c r="J56" i="36"/>
  <c r="E56" i="36"/>
  <c r="D56" i="36"/>
  <c r="K55" i="36"/>
  <c r="J55" i="36"/>
  <c r="E55" i="36"/>
  <c r="D55" i="36"/>
  <c r="K54" i="36"/>
  <c r="J54" i="36"/>
  <c r="E54" i="36"/>
  <c r="D54" i="36"/>
  <c r="K53" i="36"/>
  <c r="J53" i="36"/>
  <c r="E53" i="36"/>
  <c r="D53" i="36"/>
  <c r="K52" i="36"/>
  <c r="J52" i="36"/>
  <c r="E52" i="36"/>
  <c r="D52" i="36"/>
  <c r="O51" i="36"/>
  <c r="N51" i="36"/>
  <c r="L51" i="36"/>
  <c r="K51" i="36"/>
  <c r="J51" i="36"/>
  <c r="F51" i="36"/>
  <c r="E51" i="36"/>
  <c r="D51" i="36"/>
  <c r="O50" i="36"/>
  <c r="N50" i="36"/>
  <c r="L50" i="36"/>
  <c r="K50" i="36"/>
  <c r="J50" i="36"/>
  <c r="F50" i="36"/>
  <c r="E50" i="36"/>
  <c r="D50" i="36"/>
  <c r="O49" i="36"/>
  <c r="N49" i="36"/>
  <c r="L49" i="36"/>
  <c r="K49" i="36"/>
  <c r="J49" i="36"/>
  <c r="F49" i="36"/>
  <c r="E49" i="36"/>
  <c r="D49" i="36"/>
  <c r="O48" i="36"/>
  <c r="N48" i="36"/>
  <c r="L48" i="36"/>
  <c r="K48" i="36"/>
  <c r="J48" i="36"/>
  <c r="F48" i="36"/>
  <c r="E48" i="36"/>
  <c r="D48" i="36"/>
  <c r="O47" i="36"/>
  <c r="N47" i="36"/>
  <c r="L47" i="36"/>
  <c r="K47" i="36"/>
  <c r="J47" i="36"/>
  <c r="F47" i="36"/>
  <c r="E47" i="36"/>
  <c r="D47" i="36"/>
  <c r="O46" i="36"/>
  <c r="N46" i="36"/>
  <c r="L46" i="36"/>
  <c r="K46" i="36"/>
  <c r="J46" i="36"/>
  <c r="F46" i="36"/>
  <c r="E46" i="36"/>
  <c r="D46" i="36"/>
  <c r="O45" i="36"/>
  <c r="N45" i="36"/>
  <c r="L45" i="36"/>
  <c r="K45" i="36"/>
  <c r="J45" i="36"/>
  <c r="F45" i="36"/>
  <c r="E45" i="36"/>
  <c r="D45" i="36"/>
  <c r="O44" i="36"/>
  <c r="N44" i="36"/>
  <c r="L44" i="36"/>
  <c r="K44" i="36"/>
  <c r="J44" i="36"/>
  <c r="F44" i="36"/>
  <c r="E44" i="36"/>
  <c r="D44" i="36"/>
  <c r="O43" i="36"/>
  <c r="N43" i="36"/>
  <c r="L43" i="36"/>
  <c r="K43" i="36"/>
  <c r="J43" i="36"/>
  <c r="F43" i="36"/>
  <c r="E43" i="36"/>
  <c r="D43" i="36"/>
  <c r="O42" i="36"/>
  <c r="N42" i="36"/>
  <c r="L42" i="36"/>
  <c r="K42" i="36"/>
  <c r="J42" i="36"/>
  <c r="F42" i="36"/>
  <c r="E42" i="36"/>
  <c r="D42" i="36"/>
  <c r="O41" i="36"/>
  <c r="N41" i="36"/>
  <c r="L41" i="36"/>
  <c r="K41" i="36"/>
  <c r="J41" i="36"/>
  <c r="F41" i="36"/>
  <c r="E41" i="36"/>
  <c r="D41" i="36"/>
  <c r="O40" i="36"/>
  <c r="N40" i="36"/>
  <c r="L40" i="36"/>
  <c r="K40" i="36"/>
  <c r="J40" i="36"/>
  <c r="F40" i="36"/>
  <c r="E40" i="36"/>
  <c r="D40" i="36"/>
  <c r="O39" i="36"/>
  <c r="N39" i="36"/>
  <c r="L39" i="36"/>
  <c r="K39" i="36"/>
  <c r="J39" i="36"/>
  <c r="F39" i="36"/>
  <c r="E39" i="36"/>
  <c r="D39" i="36"/>
  <c r="N37" i="36"/>
  <c r="J37" i="36"/>
  <c r="H37" i="36"/>
  <c r="D37" i="36"/>
  <c r="B37" i="36"/>
  <c r="O33" i="36"/>
  <c r="N33" i="36"/>
  <c r="L33" i="36"/>
  <c r="F33" i="36"/>
  <c r="L32" i="36"/>
  <c r="J32" i="36"/>
  <c r="C32" i="36"/>
  <c r="E32" i="36" s="1"/>
  <c r="B32" i="36"/>
  <c r="D32" i="36" s="1"/>
  <c r="O31" i="36"/>
  <c r="N31" i="36"/>
  <c r="L31" i="36"/>
  <c r="K31" i="36"/>
  <c r="J31" i="36"/>
  <c r="F31" i="36"/>
  <c r="E31" i="36"/>
  <c r="D31" i="36"/>
  <c r="O30" i="36"/>
  <c r="N30" i="36"/>
  <c r="L30" i="36"/>
  <c r="K30" i="36"/>
  <c r="J30" i="36"/>
  <c r="F30" i="36"/>
  <c r="E30" i="36"/>
  <c r="D30" i="36"/>
  <c r="K29" i="36"/>
  <c r="J29" i="36"/>
  <c r="E29" i="36"/>
  <c r="D29" i="36"/>
  <c r="O28" i="36"/>
  <c r="N28" i="36"/>
  <c r="L28" i="36"/>
  <c r="K28" i="36"/>
  <c r="J28" i="36"/>
  <c r="F28" i="36"/>
  <c r="E28" i="36"/>
  <c r="D28" i="36"/>
  <c r="O27" i="36"/>
  <c r="N27" i="36"/>
  <c r="L27" i="36"/>
  <c r="K27" i="36"/>
  <c r="J27" i="36"/>
  <c r="F27" i="36"/>
  <c r="E27" i="36"/>
  <c r="D27" i="36"/>
  <c r="O26" i="36"/>
  <c r="N26" i="36"/>
  <c r="L26" i="36"/>
  <c r="K26" i="36"/>
  <c r="J26" i="36"/>
  <c r="F26" i="36"/>
  <c r="E26" i="36"/>
  <c r="D26" i="36"/>
  <c r="O25" i="36"/>
  <c r="N25" i="36"/>
  <c r="L25" i="36"/>
  <c r="K25" i="36"/>
  <c r="J25" i="36"/>
  <c r="F25" i="36"/>
  <c r="E25" i="36"/>
  <c r="D25" i="36"/>
  <c r="O24" i="36"/>
  <c r="N24" i="36"/>
  <c r="L24" i="36"/>
  <c r="K24" i="36"/>
  <c r="J24" i="36"/>
  <c r="F24" i="36"/>
  <c r="E24" i="36"/>
  <c r="D24" i="36"/>
  <c r="O23" i="36"/>
  <c r="N23" i="36"/>
  <c r="L23" i="36"/>
  <c r="K23" i="36"/>
  <c r="J23" i="36"/>
  <c r="F23" i="36"/>
  <c r="E23" i="36"/>
  <c r="D23" i="36"/>
  <c r="O22" i="36"/>
  <c r="N22" i="36"/>
  <c r="L22" i="36"/>
  <c r="K22" i="36"/>
  <c r="J22" i="36"/>
  <c r="F22" i="36"/>
  <c r="E22" i="36"/>
  <c r="D22" i="36"/>
  <c r="O21" i="36"/>
  <c r="N21" i="36"/>
  <c r="L21" i="36"/>
  <c r="K21" i="36"/>
  <c r="J21" i="36"/>
  <c r="F21" i="36"/>
  <c r="E21" i="36"/>
  <c r="D21" i="36"/>
  <c r="O20" i="36"/>
  <c r="N20" i="36"/>
  <c r="L20" i="36"/>
  <c r="K20" i="36"/>
  <c r="J20" i="36"/>
  <c r="F20" i="36"/>
  <c r="E20" i="36"/>
  <c r="D20" i="36"/>
  <c r="O19" i="36"/>
  <c r="N19" i="36"/>
  <c r="L19" i="36"/>
  <c r="K19" i="36"/>
  <c r="J19" i="36"/>
  <c r="F19" i="36"/>
  <c r="E19" i="36"/>
  <c r="D19" i="36"/>
  <c r="O18" i="36"/>
  <c r="N18" i="36"/>
  <c r="L18" i="36"/>
  <c r="K18" i="36"/>
  <c r="J18" i="36"/>
  <c r="F18" i="36"/>
  <c r="E18" i="36"/>
  <c r="D18" i="36"/>
  <c r="O17" i="36"/>
  <c r="N17" i="36"/>
  <c r="L17" i="36"/>
  <c r="K17" i="36"/>
  <c r="J17" i="36"/>
  <c r="F17" i="36"/>
  <c r="E17" i="36"/>
  <c r="D17" i="36"/>
  <c r="O16" i="36"/>
  <c r="N16" i="36"/>
  <c r="L16" i="36"/>
  <c r="K16" i="36"/>
  <c r="J16" i="36"/>
  <c r="F16" i="36"/>
  <c r="E16" i="36"/>
  <c r="D16" i="36"/>
  <c r="O15" i="36"/>
  <c r="N15" i="36"/>
  <c r="L15" i="36"/>
  <c r="K15" i="36"/>
  <c r="J15" i="36"/>
  <c r="F15" i="36"/>
  <c r="E15" i="36"/>
  <c r="D15" i="36"/>
  <c r="O14" i="36"/>
  <c r="N14" i="36"/>
  <c r="L14" i="36"/>
  <c r="K14" i="36"/>
  <c r="J14" i="36"/>
  <c r="F14" i="36"/>
  <c r="E14" i="36"/>
  <c r="D14" i="36"/>
  <c r="O13" i="36"/>
  <c r="N13" i="36"/>
  <c r="L13" i="36"/>
  <c r="K13" i="36"/>
  <c r="J13" i="36"/>
  <c r="F13" i="36"/>
  <c r="E13" i="36"/>
  <c r="D13" i="36"/>
  <c r="O12" i="36"/>
  <c r="N12" i="36"/>
  <c r="L12" i="36"/>
  <c r="K12" i="36"/>
  <c r="J12" i="36"/>
  <c r="F12" i="36"/>
  <c r="E12" i="36"/>
  <c r="D12" i="36"/>
  <c r="O11" i="36"/>
  <c r="N11" i="36"/>
  <c r="L11" i="36"/>
  <c r="K11" i="36"/>
  <c r="J11" i="36"/>
  <c r="F11" i="36"/>
  <c r="E11" i="36"/>
  <c r="D11" i="36"/>
  <c r="O10" i="36"/>
  <c r="N10" i="36"/>
  <c r="L10" i="36"/>
  <c r="K10" i="36"/>
  <c r="J10" i="36"/>
  <c r="F10" i="36"/>
  <c r="E10" i="36"/>
  <c r="D10" i="36"/>
  <c r="O9" i="36"/>
  <c r="N9" i="36"/>
  <c r="L9" i="36"/>
  <c r="K9" i="36"/>
  <c r="J9" i="36"/>
  <c r="F9" i="36"/>
  <c r="E9" i="36"/>
  <c r="D9" i="36"/>
  <c r="O8" i="36"/>
  <c r="N8" i="36"/>
  <c r="L8" i="36"/>
  <c r="K8" i="36"/>
  <c r="J8" i="36"/>
  <c r="F8" i="36"/>
  <c r="E8" i="36"/>
  <c r="D8" i="36"/>
  <c r="O7" i="36"/>
  <c r="N7" i="36"/>
  <c r="L7" i="36"/>
  <c r="K7" i="36"/>
  <c r="J7" i="36"/>
  <c r="F7" i="36"/>
  <c r="E7" i="36"/>
  <c r="D7" i="36"/>
  <c r="N5" i="36"/>
  <c r="J5" i="36"/>
  <c r="H5" i="36"/>
  <c r="D5" i="36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I8" i="34"/>
  <c r="H6" i="34"/>
  <c r="N6" i="34" s="1"/>
  <c r="G6" i="34"/>
  <c r="M6" i="34" s="1"/>
  <c r="Q5" i="34"/>
  <c r="M5" i="34"/>
  <c r="K5" i="34"/>
  <c r="H11" i="34"/>
  <c r="K61" i="3"/>
  <c r="J61" i="3"/>
  <c r="E61" i="3"/>
  <c r="N5" i="3"/>
  <c r="J5" i="3"/>
  <c r="H5" i="3"/>
  <c r="D5" i="3"/>
  <c r="O45" i="2"/>
  <c r="I45" i="2"/>
  <c r="C45" i="2"/>
  <c r="O25" i="2"/>
  <c r="K25" i="2"/>
  <c r="I25" i="2"/>
  <c r="E25" i="2"/>
  <c r="O5" i="2"/>
  <c r="K5" i="2"/>
  <c r="I5" i="2"/>
  <c r="E5" i="2"/>
  <c r="N69" i="3"/>
  <c r="O69" i="3"/>
  <c r="N70" i="3"/>
  <c r="O70" i="3"/>
  <c r="N71" i="3"/>
  <c r="O71" i="3"/>
  <c r="N72" i="3"/>
  <c r="O72" i="3"/>
  <c r="N73" i="3"/>
  <c r="O73" i="3"/>
  <c r="N74" i="3"/>
  <c r="O74" i="3"/>
  <c r="N75" i="3"/>
  <c r="O75" i="3"/>
  <c r="N76" i="3"/>
  <c r="O76" i="3"/>
  <c r="N77" i="3"/>
  <c r="O77" i="3"/>
  <c r="N78" i="3"/>
  <c r="O78" i="3"/>
  <c r="N79" i="3"/>
  <c r="O79" i="3"/>
  <c r="N80" i="3"/>
  <c r="O80" i="3"/>
  <c r="N84" i="3"/>
  <c r="O84" i="3"/>
  <c r="N85" i="3"/>
  <c r="O85" i="3"/>
  <c r="N86" i="3"/>
  <c r="O86" i="3"/>
  <c r="N96" i="3"/>
  <c r="O96" i="3"/>
  <c r="O68" i="3"/>
  <c r="N68" i="3"/>
  <c r="O62" i="3"/>
  <c r="N62" i="3"/>
  <c r="O60" i="3"/>
  <c r="N60" i="3"/>
  <c r="O59" i="3"/>
  <c r="N59" i="3"/>
  <c r="O53" i="3"/>
  <c r="N53" i="3"/>
  <c r="O51" i="3"/>
  <c r="N51" i="3"/>
  <c r="O50" i="3"/>
  <c r="N50" i="3"/>
  <c r="O49" i="3"/>
  <c r="N49" i="3"/>
  <c r="O48" i="3"/>
  <c r="N48" i="3"/>
  <c r="O47" i="3"/>
  <c r="N47" i="3"/>
  <c r="O46" i="3"/>
  <c r="N46" i="3"/>
  <c r="O45" i="3"/>
  <c r="N45" i="3"/>
  <c r="O44" i="3"/>
  <c r="N44" i="3"/>
  <c r="O43" i="3"/>
  <c r="N43" i="3"/>
  <c r="O42" i="3"/>
  <c r="N42" i="3"/>
  <c r="O41" i="3"/>
  <c r="N41" i="3"/>
  <c r="O40" i="3"/>
  <c r="N40" i="3"/>
  <c r="O39" i="3"/>
  <c r="N39" i="3"/>
  <c r="N8" i="3"/>
  <c r="O8" i="3"/>
  <c r="N9" i="3"/>
  <c r="O9" i="3"/>
  <c r="N10" i="3"/>
  <c r="O10" i="3"/>
  <c r="N11" i="3"/>
  <c r="O11" i="3"/>
  <c r="N12" i="3"/>
  <c r="O12" i="3"/>
  <c r="N13" i="3"/>
  <c r="O13" i="3"/>
  <c r="N14" i="3"/>
  <c r="O14" i="3"/>
  <c r="N15" i="3"/>
  <c r="O15" i="3"/>
  <c r="N16" i="3"/>
  <c r="O16" i="3"/>
  <c r="N17" i="3"/>
  <c r="O17" i="3"/>
  <c r="N18" i="3"/>
  <c r="O18" i="3"/>
  <c r="N19" i="3"/>
  <c r="O19" i="3"/>
  <c r="N20" i="3"/>
  <c r="O20" i="3"/>
  <c r="N21" i="3"/>
  <c r="O21" i="3"/>
  <c r="N22" i="3"/>
  <c r="O22" i="3"/>
  <c r="N23" i="3"/>
  <c r="O23" i="3"/>
  <c r="N24" i="3"/>
  <c r="O24" i="3"/>
  <c r="N25" i="3"/>
  <c r="O25" i="3"/>
  <c r="N26" i="3"/>
  <c r="O26" i="3"/>
  <c r="N27" i="3"/>
  <c r="O27" i="3"/>
  <c r="N28" i="3"/>
  <c r="O28" i="3"/>
  <c r="N29" i="3"/>
  <c r="O29" i="3"/>
  <c r="N30" i="3"/>
  <c r="O30" i="3"/>
  <c r="N31" i="3"/>
  <c r="O31" i="3"/>
  <c r="N33" i="3"/>
  <c r="O33" i="3"/>
  <c r="O7" i="3"/>
  <c r="N7" i="3"/>
  <c r="P59" i="2"/>
  <c r="O59" i="2"/>
  <c r="P49" i="2"/>
  <c r="O49" i="2"/>
  <c r="P48" i="2"/>
  <c r="O48" i="2"/>
  <c r="P39" i="2"/>
  <c r="O39" i="2"/>
  <c r="P38" i="2"/>
  <c r="O38" i="2"/>
  <c r="P36" i="2"/>
  <c r="O36" i="2"/>
  <c r="P35" i="2"/>
  <c r="O35" i="2"/>
  <c r="P34" i="2"/>
  <c r="O34" i="2"/>
  <c r="P29" i="2"/>
  <c r="O29" i="2"/>
  <c r="P28" i="2"/>
  <c r="O28" i="2"/>
  <c r="P8" i="2"/>
  <c r="O8" i="2"/>
  <c r="M49" i="2"/>
  <c r="M59" i="2"/>
  <c r="M48" i="2"/>
  <c r="G49" i="2"/>
  <c r="G48" i="2"/>
  <c r="G29" i="2"/>
  <c r="G34" i="2"/>
  <c r="G35" i="2"/>
  <c r="G36" i="2"/>
  <c r="G38" i="2"/>
  <c r="G39" i="2"/>
  <c r="G28" i="2"/>
  <c r="J69" i="3"/>
  <c r="K69" i="3"/>
  <c r="L69" i="3"/>
  <c r="J70" i="3"/>
  <c r="K70" i="3"/>
  <c r="L70" i="3"/>
  <c r="J71" i="3"/>
  <c r="K71" i="3"/>
  <c r="L71" i="3"/>
  <c r="J72" i="3"/>
  <c r="K72" i="3"/>
  <c r="L72" i="3"/>
  <c r="J73" i="3"/>
  <c r="K73" i="3"/>
  <c r="L73" i="3"/>
  <c r="J74" i="3"/>
  <c r="K74" i="3"/>
  <c r="L74" i="3"/>
  <c r="J75" i="3"/>
  <c r="K75" i="3"/>
  <c r="L75" i="3"/>
  <c r="J76" i="3"/>
  <c r="K76" i="3"/>
  <c r="L76" i="3"/>
  <c r="J77" i="3"/>
  <c r="K77" i="3"/>
  <c r="L77" i="3"/>
  <c r="J78" i="3"/>
  <c r="K78" i="3"/>
  <c r="L78" i="3"/>
  <c r="J79" i="3"/>
  <c r="K79" i="3"/>
  <c r="L79" i="3"/>
  <c r="J80" i="3"/>
  <c r="K80" i="3"/>
  <c r="L80" i="3"/>
  <c r="J81" i="3"/>
  <c r="K81" i="3"/>
  <c r="J82" i="3"/>
  <c r="K82" i="3"/>
  <c r="J83" i="3"/>
  <c r="K83" i="3"/>
  <c r="J84" i="3"/>
  <c r="K84" i="3"/>
  <c r="L84" i="3"/>
  <c r="J85" i="3"/>
  <c r="K85" i="3"/>
  <c r="L85" i="3"/>
  <c r="J86" i="3"/>
  <c r="K86" i="3"/>
  <c r="L86" i="3"/>
  <c r="J87" i="3"/>
  <c r="K87" i="3"/>
  <c r="J88" i="3"/>
  <c r="K88" i="3"/>
  <c r="J89" i="3"/>
  <c r="K89" i="3"/>
  <c r="J90" i="3"/>
  <c r="K90" i="3"/>
  <c r="J91" i="3"/>
  <c r="K91" i="3"/>
  <c r="J92" i="3"/>
  <c r="K92" i="3"/>
  <c r="J93" i="3"/>
  <c r="K93" i="3"/>
  <c r="J94" i="3"/>
  <c r="K94" i="3"/>
  <c r="J96" i="3"/>
  <c r="K96" i="3"/>
  <c r="L96" i="3"/>
  <c r="K68" i="3"/>
  <c r="J68" i="3"/>
  <c r="L68" i="3"/>
  <c r="D69" i="3"/>
  <c r="E69" i="3"/>
  <c r="F69" i="3"/>
  <c r="D70" i="3"/>
  <c r="E70" i="3"/>
  <c r="F70" i="3"/>
  <c r="D71" i="3"/>
  <c r="E71" i="3"/>
  <c r="F71" i="3"/>
  <c r="D72" i="3"/>
  <c r="E72" i="3"/>
  <c r="F72" i="3"/>
  <c r="D73" i="3"/>
  <c r="E73" i="3"/>
  <c r="F73" i="3"/>
  <c r="D74" i="3"/>
  <c r="E74" i="3"/>
  <c r="F74" i="3"/>
  <c r="D75" i="3"/>
  <c r="E75" i="3"/>
  <c r="F75" i="3"/>
  <c r="D76" i="3"/>
  <c r="E76" i="3"/>
  <c r="F76" i="3"/>
  <c r="D77" i="3"/>
  <c r="E77" i="3"/>
  <c r="F77" i="3"/>
  <c r="D78" i="3"/>
  <c r="E78" i="3"/>
  <c r="F78" i="3"/>
  <c r="D79" i="3"/>
  <c r="E79" i="3"/>
  <c r="F79" i="3"/>
  <c r="D80" i="3"/>
  <c r="E80" i="3"/>
  <c r="F80" i="3"/>
  <c r="D81" i="3"/>
  <c r="E81" i="3"/>
  <c r="D82" i="3"/>
  <c r="E82" i="3"/>
  <c r="D83" i="3"/>
  <c r="E83" i="3"/>
  <c r="D84" i="3"/>
  <c r="E84" i="3"/>
  <c r="D85" i="3"/>
  <c r="E85" i="3"/>
  <c r="D86" i="3"/>
  <c r="E86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F96" i="3"/>
  <c r="F68" i="3"/>
  <c r="E68" i="3"/>
  <c r="D68" i="3"/>
  <c r="I95" i="3"/>
  <c r="K95" i="3" s="1"/>
  <c r="H95" i="3"/>
  <c r="J95" i="3" s="1"/>
  <c r="E95" i="3"/>
  <c r="D95" i="3"/>
  <c r="J40" i="3"/>
  <c r="K40" i="3"/>
  <c r="L40" i="3"/>
  <c r="J41" i="3"/>
  <c r="K41" i="3"/>
  <c r="L41" i="3"/>
  <c r="J42" i="3"/>
  <c r="K42" i="3"/>
  <c r="L42" i="3"/>
  <c r="J43" i="3"/>
  <c r="K43" i="3"/>
  <c r="L43" i="3"/>
  <c r="J44" i="3"/>
  <c r="K44" i="3"/>
  <c r="L44" i="3"/>
  <c r="J45" i="3"/>
  <c r="K45" i="3"/>
  <c r="L45" i="3"/>
  <c r="J46" i="3"/>
  <c r="K46" i="3"/>
  <c r="L46" i="3"/>
  <c r="J47" i="3"/>
  <c r="K47" i="3"/>
  <c r="L47" i="3"/>
  <c r="J48" i="3"/>
  <c r="K48" i="3"/>
  <c r="L48" i="3"/>
  <c r="J49" i="3"/>
  <c r="K49" i="3"/>
  <c r="L49" i="3"/>
  <c r="J50" i="3"/>
  <c r="K50" i="3"/>
  <c r="L50" i="3"/>
  <c r="J51" i="3"/>
  <c r="K51" i="3"/>
  <c r="L51" i="3"/>
  <c r="J52" i="3"/>
  <c r="K52" i="3"/>
  <c r="J53" i="3"/>
  <c r="K53" i="3"/>
  <c r="L53" i="3"/>
  <c r="J54" i="3"/>
  <c r="K54" i="3"/>
  <c r="J55" i="3"/>
  <c r="K55" i="3"/>
  <c r="J56" i="3"/>
  <c r="K56" i="3"/>
  <c r="J57" i="3"/>
  <c r="K57" i="3"/>
  <c r="J58" i="3"/>
  <c r="K58" i="3"/>
  <c r="J59" i="3"/>
  <c r="K59" i="3"/>
  <c r="L59" i="3"/>
  <c r="J60" i="3"/>
  <c r="K60" i="3"/>
  <c r="L60" i="3"/>
  <c r="J62" i="3"/>
  <c r="K62" i="3"/>
  <c r="L62" i="3"/>
  <c r="L39" i="3"/>
  <c r="K39" i="3"/>
  <c r="J39" i="3"/>
  <c r="F40" i="3"/>
  <c r="F41" i="3"/>
  <c r="F42" i="3"/>
  <c r="F43" i="3"/>
  <c r="F44" i="3"/>
  <c r="F45" i="3"/>
  <c r="F46" i="3"/>
  <c r="F47" i="3"/>
  <c r="F48" i="3"/>
  <c r="F49" i="3"/>
  <c r="F50" i="3"/>
  <c r="F51" i="3"/>
  <c r="F53" i="3"/>
  <c r="F58" i="3"/>
  <c r="F59" i="3"/>
  <c r="F60" i="3"/>
  <c r="F62" i="3"/>
  <c r="F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D60" i="3"/>
  <c r="E60" i="3"/>
  <c r="E39" i="3"/>
  <c r="D39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3" i="3"/>
  <c r="L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7" i="3"/>
  <c r="I32" i="3"/>
  <c r="K32" i="3" s="1"/>
  <c r="H32" i="3"/>
  <c r="J32" i="3" s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3" i="3"/>
  <c r="F7" i="3"/>
  <c r="C32" i="3"/>
  <c r="E32" i="3" s="1"/>
  <c r="B32" i="3"/>
  <c r="D32" i="3" s="1"/>
  <c r="M29" i="2"/>
  <c r="M34" i="2"/>
  <c r="M35" i="2"/>
  <c r="M36" i="2"/>
  <c r="M38" i="2"/>
  <c r="M39" i="2"/>
  <c r="M28" i="2"/>
  <c r="M9" i="2"/>
  <c r="M8" i="2"/>
  <c r="G9" i="2"/>
  <c r="G8" i="2"/>
  <c r="N7" i="34"/>
  <c r="N11" i="34"/>
  <c r="O15" i="34"/>
  <c r="M7" i="34"/>
  <c r="R7" i="34"/>
  <c r="H7" i="34"/>
  <c r="I7" i="34"/>
  <c r="Q7" i="34"/>
  <c r="D6" i="36"/>
  <c r="D38" i="36"/>
  <c r="B67" i="36"/>
  <c r="N67" i="36"/>
  <c r="G7" i="34"/>
  <c r="G11" i="34"/>
  <c r="P32" i="47" l="1"/>
  <c r="P61" i="47"/>
  <c r="P50" i="2"/>
  <c r="O10" i="2"/>
  <c r="O30" i="2"/>
  <c r="C20" i="2"/>
  <c r="O6" i="36"/>
  <c r="C38" i="36"/>
  <c r="O67" i="36"/>
  <c r="L46" i="2"/>
  <c r="F46" i="2"/>
  <c r="K45" i="2"/>
  <c r="E45" i="2"/>
  <c r="E46" i="2"/>
  <c r="K46" i="2"/>
  <c r="P95" i="47"/>
  <c r="P13" i="2"/>
  <c r="D20" i="2"/>
  <c r="E62" i="47"/>
  <c r="P61" i="48"/>
  <c r="O38" i="36"/>
  <c r="C67" i="36"/>
  <c r="H67" i="36"/>
  <c r="J38" i="36"/>
  <c r="N6" i="36"/>
  <c r="I40" i="2"/>
  <c r="P61" i="46"/>
  <c r="C40" i="2"/>
  <c r="K62" i="47"/>
  <c r="I17" i="34"/>
  <c r="H17" i="34"/>
  <c r="E6" i="36"/>
  <c r="I6" i="36" s="1"/>
  <c r="I38" i="36"/>
  <c r="I67" i="36"/>
  <c r="J67" i="36"/>
  <c r="D67" i="36"/>
  <c r="N38" i="36"/>
  <c r="H38" i="36"/>
  <c r="B38" i="36"/>
  <c r="J6" i="36"/>
  <c r="K6" i="36"/>
  <c r="E38" i="36"/>
  <c r="K38" i="36"/>
  <c r="E67" i="36"/>
  <c r="M15" i="34"/>
  <c r="O16" i="34"/>
  <c r="G33" i="2"/>
  <c r="R18" i="34"/>
  <c r="S18" i="34" s="1"/>
  <c r="Q15" i="2"/>
  <c r="J62" i="36"/>
  <c r="F61" i="36"/>
  <c r="L61" i="3"/>
  <c r="P41" i="3"/>
  <c r="P43" i="3"/>
  <c r="P44" i="3"/>
  <c r="P45" i="3"/>
  <c r="P46" i="3"/>
  <c r="P47" i="3"/>
  <c r="P48" i="3"/>
  <c r="P50" i="3"/>
  <c r="P51" i="3"/>
  <c r="P53" i="3"/>
  <c r="P59" i="3"/>
  <c r="I17" i="49"/>
  <c r="M30" i="2"/>
  <c r="N95" i="3"/>
  <c r="S7" i="34"/>
  <c r="S9" i="34"/>
  <c r="S8" i="34"/>
  <c r="P40" i="36"/>
  <c r="P42" i="36"/>
  <c r="P44" i="36"/>
  <c r="P50" i="36"/>
  <c r="E96" i="3"/>
  <c r="P70" i="3"/>
  <c r="P11" i="36"/>
  <c r="P15" i="36"/>
  <c r="O95" i="3"/>
  <c r="P60" i="3"/>
  <c r="F61" i="3"/>
  <c r="M53" i="2"/>
  <c r="Q32" i="2"/>
  <c r="Q31" i="2"/>
  <c r="G30" i="2"/>
  <c r="P76" i="36"/>
  <c r="P46" i="36"/>
  <c r="P27" i="36"/>
  <c r="P28" i="36"/>
  <c r="P30" i="36"/>
  <c r="P96" i="3"/>
  <c r="P68" i="3"/>
  <c r="P84" i="3"/>
  <c r="P77" i="3"/>
  <c r="P75" i="3"/>
  <c r="P73" i="3"/>
  <c r="P21" i="3"/>
  <c r="D61" i="3"/>
  <c r="S13" i="34"/>
  <c r="R17" i="34"/>
  <c r="S17" i="34" s="1"/>
  <c r="Q59" i="2"/>
  <c r="Q17" i="2"/>
  <c r="Q11" i="2"/>
  <c r="Q9" i="2"/>
  <c r="P96" i="36"/>
  <c r="L95" i="36"/>
  <c r="K62" i="36"/>
  <c r="P60" i="36"/>
  <c r="P31" i="36"/>
  <c r="P62" i="3"/>
  <c r="P30" i="3"/>
  <c r="P28" i="3"/>
  <c r="P26" i="3"/>
  <c r="P25" i="3"/>
  <c r="P23" i="3"/>
  <c r="P20" i="3"/>
  <c r="P18" i="3"/>
  <c r="P17" i="3"/>
  <c r="P16" i="3"/>
  <c r="P15" i="3"/>
  <c r="P14" i="3"/>
  <c r="P13" i="3"/>
  <c r="P11" i="3"/>
  <c r="Q58" i="2"/>
  <c r="O33" i="2"/>
  <c r="I20" i="2"/>
  <c r="M10" i="2"/>
  <c r="P95" i="48"/>
  <c r="N95" i="36"/>
  <c r="P82" i="36"/>
  <c r="P72" i="36"/>
  <c r="P59" i="36"/>
  <c r="Q48" i="2"/>
  <c r="P30" i="2"/>
  <c r="J20" i="2"/>
  <c r="Q16" i="2"/>
  <c r="P68" i="36"/>
  <c r="P70" i="36"/>
  <c r="P71" i="36"/>
  <c r="P74" i="36"/>
  <c r="P75" i="36"/>
  <c r="P77" i="36"/>
  <c r="P80" i="36"/>
  <c r="P79" i="36"/>
  <c r="P83" i="36"/>
  <c r="P81" i="36"/>
  <c r="P41" i="36"/>
  <c r="P7" i="36"/>
  <c r="P13" i="36"/>
  <c r="P14" i="36"/>
  <c r="P16" i="36"/>
  <c r="P17" i="36"/>
  <c r="P19" i="36"/>
  <c r="P20" i="36"/>
  <c r="P81" i="3"/>
  <c r="N61" i="3"/>
  <c r="O61" i="3"/>
  <c r="K33" i="3"/>
  <c r="P33" i="3"/>
  <c r="L32" i="3"/>
  <c r="P12" i="3"/>
  <c r="Q55" i="2"/>
  <c r="M33" i="2"/>
  <c r="D40" i="2"/>
  <c r="Q8" i="2"/>
  <c r="G50" i="2"/>
  <c r="M50" i="2"/>
  <c r="Q52" i="2"/>
  <c r="Q51" i="2"/>
  <c r="O50" i="2"/>
  <c r="Q34" i="2"/>
  <c r="Q28" i="2"/>
  <c r="Q29" i="2"/>
  <c r="G10" i="2"/>
  <c r="Q57" i="2"/>
  <c r="Q56" i="2"/>
  <c r="Q54" i="2"/>
  <c r="Q49" i="2"/>
  <c r="P33" i="2"/>
  <c r="Q39" i="2"/>
  <c r="J40" i="2"/>
  <c r="M13" i="2"/>
  <c r="O13" i="2"/>
  <c r="Q12" i="2"/>
  <c r="P78" i="36"/>
  <c r="P56" i="36"/>
  <c r="P29" i="36"/>
  <c r="P7" i="3"/>
  <c r="O32" i="3"/>
  <c r="J33" i="3"/>
  <c r="E33" i="3"/>
  <c r="F32" i="3"/>
  <c r="S12" i="34"/>
  <c r="S11" i="34"/>
  <c r="S15" i="34"/>
  <c r="Q37" i="2"/>
  <c r="Q19" i="2"/>
  <c r="Q18" i="2"/>
  <c r="O17" i="34"/>
  <c r="N15" i="34"/>
  <c r="R16" i="34"/>
  <c r="S16" i="34" s="1"/>
  <c r="S10" i="34"/>
  <c r="H15" i="34"/>
  <c r="S14" i="34"/>
  <c r="I16" i="34"/>
  <c r="Q36" i="2"/>
  <c r="P32" i="46"/>
  <c r="P69" i="36"/>
  <c r="P45" i="36"/>
  <c r="P47" i="36"/>
  <c r="P48" i="36"/>
  <c r="P49" i="36"/>
  <c r="P51" i="36"/>
  <c r="P43" i="36"/>
  <c r="K32" i="36"/>
  <c r="K33" i="36" s="1"/>
  <c r="P33" i="36"/>
  <c r="E33" i="36"/>
  <c r="P18" i="36"/>
  <c r="P21" i="36"/>
  <c r="P25" i="36"/>
  <c r="P26" i="36"/>
  <c r="E96" i="48"/>
  <c r="O95" i="36"/>
  <c r="F95" i="36"/>
  <c r="D96" i="36"/>
  <c r="P73" i="36"/>
  <c r="E96" i="36"/>
  <c r="L61" i="36"/>
  <c r="P62" i="36"/>
  <c r="P39" i="36"/>
  <c r="P57" i="36"/>
  <c r="P58" i="36"/>
  <c r="D62" i="36"/>
  <c r="E62" i="36"/>
  <c r="O61" i="36"/>
  <c r="N61" i="36"/>
  <c r="O32" i="36"/>
  <c r="D33" i="36"/>
  <c r="J33" i="36"/>
  <c r="P8" i="36"/>
  <c r="P9" i="36"/>
  <c r="P10" i="36"/>
  <c r="P12" i="36"/>
  <c r="P22" i="36"/>
  <c r="P23" i="36"/>
  <c r="P24" i="36"/>
  <c r="N32" i="36"/>
  <c r="F32" i="36"/>
  <c r="L95" i="3"/>
  <c r="P79" i="3"/>
  <c r="P78" i="3"/>
  <c r="P69" i="3"/>
  <c r="P82" i="3"/>
  <c r="F95" i="3"/>
  <c r="D96" i="3"/>
  <c r="P85" i="3"/>
  <c r="P80" i="3"/>
  <c r="P76" i="3"/>
  <c r="P74" i="3"/>
  <c r="P72" i="3"/>
  <c r="P71" i="3"/>
  <c r="P83" i="3"/>
  <c r="P40" i="3"/>
  <c r="P42" i="3"/>
  <c r="P8" i="3"/>
  <c r="P27" i="3"/>
  <c r="P24" i="3"/>
  <c r="P10" i="3"/>
  <c r="P86" i="3"/>
  <c r="P39" i="3"/>
  <c r="P49" i="3"/>
  <c r="E62" i="3"/>
  <c r="P9" i="3"/>
  <c r="P31" i="3"/>
  <c r="P29" i="3"/>
  <c r="P22" i="3"/>
  <c r="P19" i="3"/>
  <c r="D33" i="3"/>
  <c r="N32" i="3"/>
  <c r="H37" i="3"/>
  <c r="J37" i="3" s="1"/>
  <c r="Q38" i="2"/>
  <c r="P10" i="2"/>
  <c r="G15" i="34"/>
  <c r="N66" i="3"/>
  <c r="H66" i="3"/>
  <c r="J66" i="3"/>
  <c r="D66" i="3"/>
  <c r="D37" i="3"/>
  <c r="N37" i="3"/>
  <c r="Q35" i="2"/>
  <c r="Q14" i="2"/>
  <c r="G13" i="2"/>
  <c r="K62" i="48"/>
  <c r="K33" i="48"/>
  <c r="E33" i="48"/>
  <c r="K33" i="47"/>
  <c r="E96" i="46"/>
  <c r="D62" i="46"/>
  <c r="D33" i="46"/>
  <c r="Q30" i="2" l="1"/>
  <c r="Q10" i="2"/>
  <c r="K51" i="2"/>
  <c r="K47" i="2"/>
  <c r="L54" i="2"/>
  <c r="L47" i="2"/>
  <c r="L37" i="2"/>
  <c r="L27" i="2"/>
  <c r="K28" i="2"/>
  <c r="K27" i="2"/>
  <c r="E37" i="2"/>
  <c r="E27" i="2"/>
  <c r="F30" i="2"/>
  <c r="F27" i="2"/>
  <c r="L17" i="2"/>
  <c r="L7" i="2"/>
  <c r="K17" i="2"/>
  <c r="K7" i="2"/>
  <c r="E11" i="2"/>
  <c r="E7" i="2"/>
  <c r="F17" i="2"/>
  <c r="F7" i="2"/>
  <c r="Q50" i="2"/>
  <c r="Q13" i="2"/>
  <c r="P32" i="36"/>
  <c r="K38" i="2"/>
  <c r="K33" i="2"/>
  <c r="K35" i="2"/>
  <c r="K29" i="2"/>
  <c r="K31" i="2"/>
  <c r="K30" i="2"/>
  <c r="K39" i="2"/>
  <c r="K34" i="2"/>
  <c r="K36" i="2"/>
  <c r="K37" i="2"/>
  <c r="K32" i="2"/>
  <c r="E40" i="2"/>
  <c r="E35" i="2"/>
  <c r="E39" i="2"/>
  <c r="E33" i="2"/>
  <c r="E29" i="2"/>
  <c r="E28" i="2"/>
  <c r="E34" i="2"/>
  <c r="O40" i="2"/>
  <c r="E36" i="2"/>
  <c r="E30" i="2"/>
  <c r="E38" i="2"/>
  <c r="E32" i="2"/>
  <c r="E31" i="2"/>
  <c r="K50" i="2"/>
  <c r="K59" i="2"/>
  <c r="K57" i="2"/>
  <c r="K53" i="2"/>
  <c r="K49" i="2"/>
  <c r="K48" i="2"/>
  <c r="K54" i="2"/>
  <c r="Q33" i="2"/>
  <c r="L29" i="2"/>
  <c r="K58" i="2"/>
  <c r="K55" i="2"/>
  <c r="K52" i="2"/>
  <c r="K56" i="2"/>
  <c r="P61" i="3"/>
  <c r="L8" i="2"/>
  <c r="D62" i="3"/>
  <c r="L59" i="2"/>
  <c r="L28" i="2"/>
  <c r="K14" i="2"/>
  <c r="K9" i="2"/>
  <c r="L16" i="2"/>
  <c r="K8" i="2"/>
  <c r="E15" i="2"/>
  <c r="E18" i="2"/>
  <c r="L33" i="2"/>
  <c r="M40" i="2"/>
  <c r="L9" i="2"/>
  <c r="K13" i="2"/>
  <c r="K18" i="2"/>
  <c r="K19" i="2"/>
  <c r="F8" i="2"/>
  <c r="E8" i="2"/>
  <c r="P95" i="3"/>
  <c r="F38" i="2"/>
  <c r="L11" i="2"/>
  <c r="L12" i="2"/>
  <c r="L18" i="2"/>
  <c r="K10" i="2"/>
  <c r="K12" i="2"/>
  <c r="K16" i="2"/>
  <c r="K15" i="2"/>
  <c r="M20" i="2"/>
  <c r="K11" i="2"/>
  <c r="P32" i="3"/>
  <c r="L36" i="2"/>
  <c r="L38" i="2"/>
  <c r="L34" i="2"/>
  <c r="L39" i="2"/>
  <c r="L32" i="2"/>
  <c r="L31" i="2"/>
  <c r="F39" i="2"/>
  <c r="P40" i="2"/>
  <c r="F37" i="2"/>
  <c r="F35" i="2"/>
  <c r="L13" i="2"/>
  <c r="L10" i="2"/>
  <c r="L19" i="2"/>
  <c r="F14" i="2"/>
  <c r="L15" i="2"/>
  <c r="L14" i="2"/>
  <c r="F18" i="2"/>
  <c r="P20" i="2"/>
  <c r="F13" i="2"/>
  <c r="F19" i="2"/>
  <c r="F12" i="2"/>
  <c r="F15" i="2"/>
  <c r="F9" i="2"/>
  <c r="F16" i="2"/>
  <c r="P95" i="36"/>
  <c r="L52" i="2"/>
  <c r="F36" i="2"/>
  <c r="F28" i="2"/>
  <c r="F40" i="2"/>
  <c r="F34" i="2"/>
  <c r="G40" i="2"/>
  <c r="F29" i="2"/>
  <c r="F33" i="2"/>
  <c r="F31" i="2"/>
  <c r="F32" i="2"/>
  <c r="E16" i="2"/>
  <c r="E19" i="2"/>
  <c r="E14" i="2"/>
  <c r="E12" i="2"/>
  <c r="F11" i="2"/>
  <c r="F10" i="2"/>
  <c r="L58" i="2"/>
  <c r="L51" i="2"/>
  <c r="L55" i="2"/>
  <c r="L57" i="2"/>
  <c r="L50" i="2"/>
  <c r="L49" i="2"/>
  <c r="M60" i="2"/>
  <c r="L56" i="2"/>
  <c r="L48" i="2"/>
  <c r="L53" i="2"/>
  <c r="L35" i="2"/>
  <c r="G20" i="2"/>
  <c r="E10" i="2"/>
  <c r="E17" i="2"/>
  <c r="E9" i="2"/>
  <c r="E13" i="2"/>
  <c r="O20" i="2"/>
  <c r="L30" i="2"/>
  <c r="P61" i="36"/>
  <c r="Q40" i="2" l="1"/>
  <c r="K40" i="2"/>
  <c r="K60" i="2"/>
  <c r="K20" i="2"/>
  <c r="Q20" i="2"/>
  <c r="F20" i="2"/>
  <c r="L20" i="2"/>
  <c r="L60" i="2"/>
  <c r="L40" i="2"/>
  <c r="E20" i="2"/>
  <c r="L95" i="46" l="1"/>
  <c r="J95" i="46"/>
  <c r="N95" i="46"/>
  <c r="P95" i="46" s="1"/>
  <c r="D60" i="2"/>
  <c r="C60" i="2"/>
  <c r="E50" i="2" l="1"/>
  <c r="E47" i="2"/>
  <c r="F53" i="2"/>
  <c r="F47" i="2"/>
  <c r="G53" i="2"/>
  <c r="E53" i="2"/>
  <c r="F54" i="2"/>
  <c r="F51" i="2"/>
  <c r="F50" i="2"/>
  <c r="G60" i="2"/>
  <c r="E58" i="2"/>
  <c r="E51" i="2"/>
  <c r="O60" i="2"/>
  <c r="E48" i="2"/>
  <c r="P60" i="2"/>
  <c r="F48" i="2"/>
  <c r="P53" i="2"/>
  <c r="F57" i="2"/>
  <c r="F58" i="2"/>
  <c r="F55" i="2"/>
  <c r="F56" i="2"/>
  <c r="F59" i="2"/>
  <c r="E55" i="2"/>
  <c r="E54" i="2"/>
  <c r="E56" i="2"/>
  <c r="E52" i="2"/>
  <c r="E59" i="2"/>
  <c r="E49" i="2"/>
  <c r="O53" i="2"/>
  <c r="F52" i="2"/>
  <c r="F49" i="2"/>
  <c r="E57" i="2"/>
  <c r="Q60" i="2" l="1"/>
  <c r="F60" i="2"/>
  <c r="E60" i="2"/>
  <c r="Q53" i="2"/>
</calcChain>
</file>

<file path=xl/sharedStrings.xml><?xml version="1.0" encoding="utf-8"?>
<sst xmlns="http://schemas.openxmlformats.org/spreadsheetml/2006/main" count="1808" uniqueCount="232">
  <si>
    <t>D</t>
  </si>
  <si>
    <t>HL</t>
  </si>
  <si>
    <t>Intra UE</t>
  </si>
  <si>
    <t>Intra + Extra UE</t>
  </si>
  <si>
    <t>Vinho com DO</t>
  </si>
  <si>
    <t>Vinho com IG</t>
  </si>
  <si>
    <t>Vinho</t>
  </si>
  <si>
    <t>Porto</t>
  </si>
  <si>
    <t>Madeira</t>
  </si>
  <si>
    <t>Outros</t>
  </si>
  <si>
    <t>Vinhos Espumantes e Espumosos</t>
  </si>
  <si>
    <t>Outros Vinhos e Mostos</t>
  </si>
  <si>
    <t>Total</t>
  </si>
  <si>
    <t>Estrutura (%)</t>
  </si>
  <si>
    <t>Estrutura</t>
  </si>
  <si>
    <t>Extra UE</t>
  </si>
  <si>
    <t>Destino</t>
  </si>
  <si>
    <t>OUTROS DESTINOS</t>
  </si>
  <si>
    <t>TOTAL</t>
  </si>
  <si>
    <t>1.000 €</t>
  </si>
  <si>
    <t>Europa Comunitária</t>
  </si>
  <si>
    <t>Países Terceiros</t>
  </si>
  <si>
    <t>Preço Médio (€ / l)</t>
  </si>
  <si>
    <t>%</t>
  </si>
  <si>
    <t>Exportações por Tipo de Produto</t>
  </si>
  <si>
    <t>Análise Estatistica do Comércio Internacional de Vinho</t>
  </si>
  <si>
    <t>0 - Nota Introdutória</t>
  </si>
  <si>
    <t>Nota</t>
  </si>
  <si>
    <t>Todos os dados constantes no ficheiro têm como Fonte o Instituto Nacional de Estatistica (INE), pelo que os dados relativos ao Vinho com DOP Porto e Madeira podem diferir dos dados divulgados pelo Instituto dos Vinhos Douro e Porto, IP (IVDP, IP) e Instituto do Vinho, Bordado e do Artesanato da Madeira, IP (IVBAM, IP).</t>
  </si>
  <si>
    <t>Branco</t>
  </si>
  <si>
    <t>Tinto</t>
  </si>
  <si>
    <t>Evolução das Exportações com Destino a uma Seleção de Mercados (NC 2204)</t>
  </si>
  <si>
    <t>2014 - Dados Definitivos</t>
  </si>
  <si>
    <t>Até 2 Litros</t>
  </si>
  <si>
    <r>
      <rPr>
        <b/>
        <sz val="11"/>
        <color indexed="9"/>
        <rFont val="Symbol"/>
        <family val="1"/>
        <charset val="2"/>
      </rPr>
      <t xml:space="preserve">D </t>
    </r>
    <r>
      <rPr>
        <b/>
        <sz val="11"/>
        <color indexed="9"/>
        <rFont val="Calibri"/>
        <family val="2"/>
      </rPr>
      <t>2017 / 2016</t>
    </r>
  </si>
  <si>
    <t>2017/2016</t>
  </si>
  <si>
    <t>Superior a 10 Litros</t>
  </si>
  <si>
    <t>Superior a 2 até 10 Litros</t>
  </si>
  <si>
    <t>Vinho (ex-mesa)</t>
  </si>
  <si>
    <t>Vinho com Indicação de Casta</t>
  </si>
  <si>
    <t>jan - mar</t>
  </si>
  <si>
    <t>Evolução das Exportações de Vinho (ex-vinho de mesa) com Destino a uma Seleção de Mercados</t>
  </si>
  <si>
    <t>Superior a 2 litros até 10 litros</t>
  </si>
  <si>
    <t>Superior a 2 litros</t>
  </si>
  <si>
    <t>Até 2 litros</t>
  </si>
  <si>
    <t>Superior a 10 litros</t>
  </si>
  <si>
    <t>Evolução das Exportações de Vinho com DOP + Vinho com IGP + Vinho (ex-mesa) por Cor e Acondicionamento</t>
  </si>
  <si>
    <t>€ / Litro</t>
  </si>
  <si>
    <t>Evolução Recente da Balança Comercial (1.000 €)</t>
  </si>
  <si>
    <t xml:space="preserve">Evolução anual </t>
  </si>
  <si>
    <t>Exportações (1)</t>
  </si>
  <si>
    <t>Intra+ Extra</t>
  </si>
  <si>
    <t>INTA</t>
  </si>
  <si>
    <t>Extra</t>
  </si>
  <si>
    <t>TVH</t>
  </si>
  <si>
    <t>Importações (2)</t>
  </si>
  <si>
    <t>jan</t>
  </si>
  <si>
    <t>fev</t>
  </si>
  <si>
    <t>Saldo [ (1)-(2) ]</t>
  </si>
  <si>
    <t>mar</t>
  </si>
  <si>
    <t>abr</t>
  </si>
  <si>
    <t>Cobertura [ (1) / (2) ]</t>
  </si>
  <si>
    <t>mai</t>
  </si>
  <si>
    <t>jun</t>
  </si>
  <si>
    <t>jul</t>
  </si>
  <si>
    <t>ago</t>
  </si>
  <si>
    <t>set</t>
  </si>
  <si>
    <t>out</t>
  </si>
  <si>
    <t>nov</t>
  </si>
  <si>
    <t>dez</t>
  </si>
  <si>
    <t>TVH - Taxa de Variação Homóloga</t>
  </si>
  <si>
    <t>Importação</t>
  </si>
  <si>
    <t>Exportação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</si>
  <si>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</si>
  <si>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</si>
  <si>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</si>
  <si>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</si>
  <si>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</si>
  <si>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</si>
  <si>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</si>
  <si>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</si>
  <si>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</si>
  <si>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</si>
  <si>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</si>
  <si>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</si>
  <si>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1ª Trim</t>
  </si>
  <si>
    <t>2º Trim</t>
  </si>
  <si>
    <t>3º Trim</t>
  </si>
  <si>
    <t>4º Trim</t>
  </si>
  <si>
    <t>mês</t>
  </si>
  <si>
    <t>Mês</t>
  </si>
  <si>
    <t xml:space="preserve">             </t>
  </si>
  <si>
    <t>Evolução das Exportações de Vinho (NC 2204) por Mercado / Acondicionamento</t>
  </si>
  <si>
    <t>Evolução das Exportações de Vinho (ex-mesa) por Mercado / Acondicionamento</t>
  </si>
  <si>
    <t>Evolução das Exportações de Vinhos Espumantes e Espumosos por Mercado</t>
  </si>
  <si>
    <t>Evolução das Exportações de Vinhos Espumantes e Espumosos com Destino a uma Seleção de Mercados</t>
  </si>
  <si>
    <t>2016 -  Dados Definitivos</t>
  </si>
  <si>
    <t>3. Evolução Mensal e Timestral das Importações</t>
  </si>
  <si>
    <t>2 - Evolução  Mensal e Trimestral das Exportações</t>
  </si>
  <si>
    <t>Evolução  Mensal e Trimestral das Exportações</t>
  </si>
  <si>
    <t>Evolução  Mensal e Trimestral das Importações</t>
  </si>
  <si>
    <t>4 - Exportações por Tipo de Produto</t>
  </si>
  <si>
    <t>1 - Evolução Recente da Balança Comercial (1.000 €)</t>
  </si>
  <si>
    <t>2017 - Dados Definitivos</t>
  </si>
  <si>
    <t>Peso</t>
  </si>
  <si>
    <t xml:space="preserve">Peso </t>
  </si>
  <si>
    <t>2015 - Ddados Definitivos Revistos</t>
  </si>
  <si>
    <t>Ano Móvel</t>
  </si>
  <si>
    <t>2007/2020</t>
  </si>
  <si>
    <t>2019 - Dados Definitivos</t>
  </si>
  <si>
    <t>2018 - Dados Definitivos</t>
  </si>
  <si>
    <t>Vinho Certificado</t>
  </si>
  <si>
    <t>2020 - Dados Definitivos - 9 de setembro</t>
  </si>
  <si>
    <t>janeiro 2022 versus janeiro 2021</t>
  </si>
  <si>
    <t>5 - Evolução das Exportações de Vinho (NC 2204) por Mercado / Acondicionamento</t>
  </si>
  <si>
    <t>6 - Evolução das Exportações com Destino a uma Selecção de Mercados</t>
  </si>
  <si>
    <t>16 - Evolução das Exportações de Vinho ( ex-vinho mesa) por Mercado / Acondicionamento</t>
  </si>
  <si>
    <t>17- Evolução das Exportações de Vinho (ex-vinho mesa) com Destino a uma Seleção de Mercados</t>
  </si>
  <si>
    <t>18- Evolução das Exportações de Vinhos Espumantes e Espumosos por Mercado</t>
  </si>
  <si>
    <t>19 - Evolução das Exportações de Vinhos Espumantes e Espumosos com Destino a uma Seleção de Mercados</t>
  </si>
  <si>
    <t>fev 20 a jan 2021</t>
  </si>
  <si>
    <t>fev 21 a jan 2022</t>
  </si>
  <si>
    <t>D       2022/2021</t>
  </si>
  <si>
    <t>2022 /2021</t>
  </si>
  <si>
    <t>Vinho Licoroso com DO / IG</t>
  </si>
  <si>
    <t>Vinho Licoroso sem DO / IG</t>
  </si>
  <si>
    <t>2022 / 2021</t>
  </si>
  <si>
    <t>2022/2021</t>
  </si>
  <si>
    <t>Evolução das Exportações de Vinho com DO + Vinho com IG + Vinho (ex-mesa) com Destino a uma Seleção de Mercados</t>
  </si>
  <si>
    <t>Evolução das Exportações de Vinho com DO + IG por Mercado / Acondicionamento</t>
  </si>
  <si>
    <t>Evolução das Exportações de Vinho com DO + Vinho com IG  com Destino a uma Seleção de Mercados</t>
  </si>
  <si>
    <t>Evolução das Exportações de Vinho com DO por Mercado / Acondicionamento</t>
  </si>
  <si>
    <t>Evolução das Exportações de Vinho com DO com Destino a uma Seleção de Mercados</t>
  </si>
  <si>
    <t>Evolução das Exportações de Vinho com DO Vinho Verde -  Branco e Acondicionamento até 2 litros - com Destino a uma Seleção de Mercados</t>
  </si>
  <si>
    <t>Evolução das Exportações de Vinho com IG por Mercado / Acondicionamento</t>
  </si>
  <si>
    <t>Evolução das Exportações de Vinho com IG com Destino a uma Seleção de Mercados</t>
  </si>
  <si>
    <t>Evolução das Exportações de Vinho Licoroso com DO Porto por Mercado</t>
  </si>
  <si>
    <t>Evolução das Exportações de Vinho Licoroso com DO Porto com Destino a uma Seleção de Mercados</t>
  </si>
  <si>
    <t>Evolução das Exportações de Vinho Licoroso com DO Madeira por Mercado</t>
  </si>
  <si>
    <t>Evolução das Exportações de Vinho Licoroso com DO Madeira com Destino a uma Seleção de Mercados</t>
  </si>
  <si>
    <t>7 - Evolução das Exportações de Vinho com DO + IG + Vinho ( ex-vinho mesa) por Mercado / Acondicionamento</t>
  </si>
  <si>
    <t>8 - Evolução das Exportações de Vinho com DO + Vinho com IG + Vinho (ex-vinho mesa) com Destino a uma Selecção de Mercados</t>
  </si>
  <si>
    <t>9 - Evolução das Exportações de Vinho com DO + IG por Mercado / Acondicionamento</t>
  </si>
  <si>
    <t>10 - Evolução das Exportações de Vinho com DO + Vinho com IG com Destino a uma Selecção de Mercados</t>
  </si>
  <si>
    <t>11 - Evolução das Exportações de Vinho com DO por Mercado / Acondicionamento</t>
  </si>
  <si>
    <t>12 - Evolução das Exportações de Vinho com DO com Destino a uma Selecção de Mercados</t>
  </si>
  <si>
    <t>13 - Evolução das Exportações de Vinho com DO Vinho Verde -  Branco e Acondicionamento até 2 litros - com Destino a uma Seleção de Mercados</t>
  </si>
  <si>
    <t>14 - Evolução das Exportações de Vinho com IG por Mercado / Acondicionamento</t>
  </si>
  <si>
    <t>15 - Evolução das Exportações de Vinho com IG com Destino a uma Seleção de Mercados</t>
  </si>
  <si>
    <t>20 - Evolução das Exportações de Vinho Licoroso com DO Porto por Mercado</t>
  </si>
  <si>
    <t>21 - Evolução das Exportações de Vinho Licoroso com DO Porto com Destino a uma Seleção de Mercados</t>
  </si>
  <si>
    <t>22 - Evolução das Exportações de Vinho Licoroso com DO Madeira por Mercado</t>
  </si>
  <si>
    <t>23 - Evolução das Exportações de Vinho Licoroso com DO Madeira com Destino a uma Seleção de Mercados</t>
  </si>
  <si>
    <t>FRANCA</t>
  </si>
  <si>
    <t>E.U.AMERICA</t>
  </si>
  <si>
    <t>CANADA</t>
  </si>
  <si>
    <t>REINO UNIDO (SEM IRLANDA DO NORTE)</t>
  </si>
  <si>
    <t>BRASIL</t>
  </si>
  <si>
    <t>PAISES BAIXOS</t>
  </si>
  <si>
    <t>ALEMANHA</t>
  </si>
  <si>
    <t>SUICA</t>
  </si>
  <si>
    <t>ANGOLA</t>
  </si>
  <si>
    <t>BELGICA</t>
  </si>
  <si>
    <t>POLONIA</t>
  </si>
  <si>
    <t>SUECIA</t>
  </si>
  <si>
    <t>ESPANHA</t>
  </si>
  <si>
    <t>LUXEMBURGO</t>
  </si>
  <si>
    <t>DINAMARCA</t>
  </si>
  <si>
    <t>ITALIA</t>
  </si>
  <si>
    <t>FEDERAÇÃO RUSSA</t>
  </si>
  <si>
    <t>JAPAO</t>
  </si>
  <si>
    <t>FINLANDIA</t>
  </si>
  <si>
    <t>PAISES PT N/ DETERM.</t>
  </si>
  <si>
    <t>NORUEGA</t>
  </si>
  <si>
    <t>COREIA DO SUL</t>
  </si>
  <si>
    <t>CHINA</t>
  </si>
  <si>
    <t>GUINE BISSAU</t>
  </si>
  <si>
    <t>S.TOME PRINCIPE</t>
  </si>
  <si>
    <t>AUSTRIA</t>
  </si>
  <si>
    <t>IRLANDA</t>
  </si>
  <si>
    <t>ROMENIA</t>
  </si>
  <si>
    <t>LETONIA</t>
  </si>
  <si>
    <t>REINO UNIDO (IRLANDA DO NORTE)</t>
  </si>
  <si>
    <t>REP. CHECA</t>
  </si>
  <si>
    <t>ESTONIA</t>
  </si>
  <si>
    <t>LITUANIA</t>
  </si>
  <si>
    <t>GRECIA</t>
  </si>
  <si>
    <t>MALTA</t>
  </si>
  <si>
    <t>BULGARIA</t>
  </si>
  <si>
    <t>HUNGRIA</t>
  </si>
  <si>
    <t>CHIPRE</t>
  </si>
  <si>
    <t>SUAZILANDIA</t>
  </si>
  <si>
    <t>MOCAMBIQUE</t>
  </si>
  <si>
    <t>MACAU</t>
  </si>
  <si>
    <t>AUSTRALIA</t>
  </si>
  <si>
    <t>COLOMBIA</t>
  </si>
  <si>
    <t>URUGUAI</t>
  </si>
  <si>
    <t>UCRANIA</t>
  </si>
  <si>
    <t>CABO VERDE</t>
  </si>
  <si>
    <t>EMIRATOS ARABES</t>
  </si>
  <si>
    <t>MEXICO</t>
  </si>
  <si>
    <t>MARROCOS</t>
  </si>
  <si>
    <t>TAIWAN</t>
  </si>
  <si>
    <t>HONG-KONG</t>
  </si>
  <si>
    <t>Evolução das Exportações de Vinho com DO + IG + Vinho (ex-mesa) por Mercado / Acondicionamento</t>
  </si>
  <si>
    <t>ISRAEL</t>
  </si>
  <si>
    <t>NIGERIA</t>
  </si>
  <si>
    <t>ISLANDIA</t>
  </si>
  <si>
    <t>PARAGUAI</t>
  </si>
  <si>
    <t>TIMOR LESTE</t>
  </si>
  <si>
    <t>ANDORRA</t>
  </si>
  <si>
    <t>REP. ESLOVACA</t>
  </si>
  <si>
    <t>GUINE EQUATORIAL</t>
  </si>
  <si>
    <t>INDIA</t>
  </si>
  <si>
    <t>PERU</t>
  </si>
  <si>
    <t>COSTA DO MARFIM</t>
  </si>
  <si>
    <t>NOVA CALEDONIA</t>
  </si>
  <si>
    <t>ZAIRE</t>
  </si>
  <si>
    <t>VENEZUELA</t>
  </si>
  <si>
    <t>PROV/ABAST.BORDO PT</t>
  </si>
  <si>
    <t>SEYCHELLES</t>
  </si>
  <si>
    <t>INDONESIA</t>
  </si>
  <si>
    <t>TOBAGO E TRINDADE</t>
  </si>
  <si>
    <t>SINGAPURA</t>
  </si>
  <si>
    <t>CUBA</t>
  </si>
  <si>
    <t>REP.DOMINICANA</t>
  </si>
  <si>
    <t>COSTA RICA</t>
  </si>
  <si>
    <t>SERVIA</t>
  </si>
  <si>
    <t>AFRICA DO SUL</t>
  </si>
  <si>
    <t>NAMIBIA</t>
  </si>
  <si>
    <t>2021  - Dados Preliminares - 11 de Março de 2022</t>
  </si>
  <si>
    <t>2022 - Dados Preliminares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</si>
</sst>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0.0%"/>
  </numFmts>
  <fonts count="2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9"/>
      <name val="Symbol"/>
      <family val="1"/>
      <charset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0"/>
      <name val="Symbol"/>
      <family val="1"/>
      <charset val="2"/>
    </font>
    <font>
      <b/>
      <i/>
      <sz val="11"/>
      <color theme="1"/>
      <name val="Calibri"/>
      <family val="2"/>
    </font>
    <font>
      <b/>
      <sz val="12"/>
      <color rgb="FF002060"/>
      <name val="Calibri"/>
      <family val="2"/>
    </font>
    <font>
      <b/>
      <sz val="9"/>
      <color theme="0"/>
      <name val="Symbol"/>
      <family val="1"/>
      <charset val="2"/>
    </font>
    <font>
      <sz val="11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99">
    <border>
      <left/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/>
      <diagonal/>
    </border>
    <border>
      <left/>
      <right/>
      <top style="thin">
        <color theme="8" tint="-0.24994659260841701"/>
      </top>
      <bottom/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0"/>
      </left>
      <right/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/>
      <diagonal/>
    </border>
    <border>
      <left/>
      <right/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 style="thin">
        <color theme="0"/>
      </bottom>
      <diagonal/>
    </border>
    <border>
      <left/>
      <right style="medium">
        <color theme="0"/>
      </right>
      <top style="medium">
        <color theme="8" tint="-0.24994659260841701"/>
      </top>
      <bottom style="thin">
        <color theme="0"/>
      </bottom>
      <diagonal/>
    </border>
    <border>
      <left/>
      <right/>
      <top style="medium">
        <color theme="8" tint="-0.24994659260841701"/>
      </top>
      <bottom style="thin">
        <color theme="0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/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/>
      <bottom/>
      <diagonal/>
    </border>
    <border>
      <left style="medium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0"/>
      </right>
      <top/>
      <bottom style="medium">
        <color theme="8" tint="-0.24994659260841701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8" tint="-0.24994659260841701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0"/>
      </right>
      <top/>
      <bottom/>
      <diagonal/>
    </border>
    <border>
      <left style="medium">
        <color theme="8" tint="-0.24994659260841701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/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/>
      <top style="thin">
        <color theme="0"/>
      </top>
      <bottom style="medium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/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thin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0"/>
      </right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445">
    <xf numFmtId="0" fontId="0" fillId="0" borderId="0" xfId="0"/>
    <xf numFmtId="0" fontId="0" fillId="0" borderId="0" xfId="0" applyBorder="1"/>
    <xf numFmtId="0" fontId="8" fillId="0" borderId="0" xfId="0" applyFont="1"/>
    <xf numFmtId="3" fontId="0" fillId="0" borderId="0" xfId="0" applyNumberFormat="1" applyBorder="1"/>
    <xf numFmtId="164" fontId="0" fillId="0" borderId="0" xfId="0" applyNumberFormat="1" applyBorder="1"/>
    <xf numFmtId="0" fontId="10" fillId="0" borderId="0" xfId="0" applyFont="1" applyBorder="1"/>
    <xf numFmtId="0" fontId="11" fillId="0" borderId="0" xfId="0" applyFont="1"/>
    <xf numFmtId="0" fontId="7" fillId="0" borderId="0" xfId="1"/>
    <xf numFmtId="0" fontId="0" fillId="0" borderId="0" xfId="0" applyFill="1" applyBorder="1"/>
    <xf numFmtId="0" fontId="10" fillId="0" borderId="0" xfId="0" applyFont="1"/>
    <xf numFmtId="0" fontId="0" fillId="0" borderId="0" xfId="0" applyAlignment="1">
      <alignment vertical="top" wrapText="1"/>
    </xf>
    <xf numFmtId="0" fontId="12" fillId="0" borderId="0" xfId="0" applyFont="1"/>
    <xf numFmtId="0" fontId="8" fillId="0" borderId="0" xfId="0" applyFont="1" applyBorder="1"/>
    <xf numFmtId="0" fontId="0" fillId="0" borderId="0" xfId="0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0" fontId="8" fillId="0" borderId="6" xfId="0" applyFont="1" applyBorder="1"/>
    <xf numFmtId="0" fontId="8" fillId="0" borderId="7" xfId="0" applyFont="1" applyBorder="1"/>
    <xf numFmtId="164" fontId="8" fillId="0" borderId="7" xfId="0" applyNumberFormat="1" applyFont="1" applyBorder="1"/>
    <xf numFmtId="0" fontId="10" fillId="0" borderId="9" xfId="0" applyFont="1" applyBorder="1"/>
    <xf numFmtId="0" fontId="9" fillId="2" borderId="2" xfId="0" applyFont="1" applyFill="1" applyBorder="1" applyAlignment="1">
      <alignment horizontal="center"/>
    </xf>
    <xf numFmtId="3" fontId="8" fillId="0" borderId="6" xfId="0" applyNumberFormat="1" applyFont="1" applyBorder="1"/>
    <xf numFmtId="3" fontId="8" fillId="0" borderId="8" xfId="0" applyNumberFormat="1" applyFont="1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5" xfId="0" applyNumberFormat="1" applyBorder="1"/>
    <xf numFmtId="0" fontId="10" fillId="0" borderId="12" xfId="0" applyFont="1" applyBorder="1"/>
    <xf numFmtId="2" fontId="8" fillId="0" borderId="3" xfId="0" applyNumberFormat="1" applyFont="1" applyBorder="1"/>
    <xf numFmtId="0" fontId="9" fillId="2" borderId="3" xfId="0" applyFont="1" applyFill="1" applyBorder="1" applyAlignment="1">
      <alignment horizontal="center"/>
    </xf>
    <xf numFmtId="6" fontId="9" fillId="2" borderId="4" xfId="0" applyNumberFormat="1" applyFont="1" applyFill="1" applyBorder="1" applyAlignment="1">
      <alignment horizontal="center"/>
    </xf>
    <xf numFmtId="2" fontId="0" fillId="0" borderId="2" xfId="0" applyNumberFormat="1" applyFont="1" applyBorder="1"/>
    <xf numFmtId="2" fontId="0" fillId="0" borderId="0" xfId="0" applyNumberFormat="1" applyFont="1" applyBorder="1"/>
    <xf numFmtId="2" fontId="8" fillId="0" borderId="6" xfId="0" applyNumberFormat="1" applyFont="1" applyBorder="1"/>
    <xf numFmtId="0" fontId="4" fillId="0" borderId="0" xfId="0" applyFont="1"/>
    <xf numFmtId="3" fontId="10" fillId="0" borderId="2" xfId="0" applyNumberFormat="1" applyFont="1" applyBorder="1"/>
    <xf numFmtId="0" fontId="0" fillId="0" borderId="15" xfId="0" applyBorder="1"/>
    <xf numFmtId="0" fontId="10" fillId="0" borderId="16" xfId="0" applyFont="1" applyBorder="1"/>
    <xf numFmtId="2" fontId="0" fillId="0" borderId="2" xfId="0" applyNumberFormat="1" applyBorder="1"/>
    <xf numFmtId="0" fontId="0" fillId="0" borderId="0" xfId="0" applyAlignment="1">
      <alignment horizontal="center"/>
    </xf>
    <xf numFmtId="0" fontId="8" fillId="0" borderId="6" xfId="0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3" fontId="0" fillId="0" borderId="19" xfId="0" applyNumberFormat="1" applyBorder="1"/>
    <xf numFmtId="3" fontId="8" fillId="0" borderId="6" xfId="0" applyNumberFormat="1" applyFont="1" applyFill="1" applyBorder="1"/>
    <xf numFmtId="2" fontId="0" fillId="0" borderId="2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0" fillId="0" borderId="0" xfId="0" applyAlignment="1"/>
    <xf numFmtId="0" fontId="9" fillId="2" borderId="2" xfId="0" applyFont="1" applyFill="1" applyBorder="1" applyAlignment="1">
      <alignment horizontal="center"/>
    </xf>
    <xf numFmtId="0" fontId="8" fillId="0" borderId="0" xfId="0" applyFont="1" applyFill="1" applyBorder="1"/>
    <xf numFmtId="0" fontId="14" fillId="0" borderId="0" xfId="0" applyFont="1"/>
    <xf numFmtId="2" fontId="8" fillId="0" borderId="12" xfId="0" applyNumberFormat="1" applyFont="1" applyBorder="1"/>
    <xf numFmtId="2" fontId="8" fillId="0" borderId="9" xfId="0" applyNumberFormat="1" applyFont="1" applyBorder="1"/>
    <xf numFmtId="164" fontId="10" fillId="0" borderId="9" xfId="0" applyNumberFormat="1" applyFont="1" applyBorder="1"/>
    <xf numFmtId="0" fontId="10" fillId="0" borderId="0" xfId="0" applyFont="1" applyFill="1" applyBorder="1"/>
    <xf numFmtId="0" fontId="10" fillId="0" borderId="2" xfId="0" applyFont="1" applyBorder="1"/>
    <xf numFmtId="164" fontId="10" fillId="0" borderId="0" xfId="0" applyNumberFormat="1" applyFont="1" applyBorder="1"/>
    <xf numFmtId="0" fontId="8" fillId="0" borderId="4" xfId="0" applyFont="1" applyBorder="1"/>
    <xf numFmtId="164" fontId="5" fillId="0" borderId="18" xfId="0" applyNumberFormat="1" applyFont="1" applyFill="1" applyBorder="1" applyAlignment="1">
      <alignment horizontal="center"/>
    </xf>
    <xf numFmtId="164" fontId="5" fillId="0" borderId="17" xfId="0" applyNumberFormat="1" applyFont="1" applyFill="1" applyBorder="1" applyAlignment="1">
      <alignment horizontal="center"/>
    </xf>
    <xf numFmtId="164" fontId="5" fillId="0" borderId="23" xfId="0" applyNumberFormat="1" applyFont="1" applyFill="1" applyBorder="1" applyAlignment="1">
      <alignment horizontal="center"/>
    </xf>
    <xf numFmtId="164" fontId="5" fillId="0" borderId="24" xfId="0" applyNumberFormat="1" applyFont="1" applyFill="1" applyBorder="1" applyAlignment="1"/>
    <xf numFmtId="164" fontId="5" fillId="0" borderId="27" xfId="0" applyNumberFormat="1" applyFont="1" applyFill="1" applyBorder="1" applyAlignment="1"/>
    <xf numFmtId="0" fontId="0" fillId="0" borderId="4" xfId="0" applyBorder="1" applyAlignment="1"/>
    <xf numFmtId="164" fontId="5" fillId="0" borderId="18" xfId="0" applyNumberFormat="1" applyFont="1" applyFill="1" applyBorder="1" applyAlignment="1"/>
    <xf numFmtId="164" fontId="5" fillId="0" borderId="23" xfId="0" applyNumberFormat="1" applyFont="1" applyFill="1" applyBorder="1" applyAlignment="1"/>
    <xf numFmtId="164" fontId="5" fillId="0" borderId="29" xfId="0" applyNumberFormat="1" applyFont="1" applyFill="1" applyBorder="1" applyAlignment="1"/>
    <xf numFmtId="164" fontId="5" fillId="0" borderId="17" xfId="0" applyNumberFormat="1" applyFont="1" applyFill="1" applyBorder="1" applyAlignment="1"/>
    <xf numFmtId="0" fontId="8" fillId="0" borderId="1" xfId="0" applyFont="1" applyBorder="1" applyAlignment="1">
      <alignment horizontal="center"/>
    </xf>
    <xf numFmtId="164" fontId="5" fillId="0" borderId="30" xfId="0" applyNumberFormat="1" applyFont="1" applyFill="1" applyBorder="1" applyAlignment="1"/>
    <xf numFmtId="164" fontId="5" fillId="0" borderId="32" xfId="0" applyNumberFormat="1" applyFont="1" applyFill="1" applyBorder="1" applyAlignment="1"/>
    <xf numFmtId="164" fontId="5" fillId="0" borderId="34" xfId="0" applyNumberFormat="1" applyFont="1" applyFill="1" applyBorder="1" applyAlignment="1"/>
    <xf numFmtId="164" fontId="5" fillId="0" borderId="35" xfId="0" applyNumberFormat="1" applyFont="1" applyFill="1" applyBorder="1" applyAlignment="1"/>
    <xf numFmtId="164" fontId="5" fillId="0" borderId="28" xfId="0" applyNumberFormat="1" applyFont="1" applyFill="1" applyBorder="1" applyAlignment="1"/>
    <xf numFmtId="2" fontId="8" fillId="0" borderId="4" xfId="0" applyNumberFormat="1" applyFont="1" applyBorder="1"/>
    <xf numFmtId="2" fontId="0" fillId="0" borderId="12" xfId="0" applyNumberFormat="1" applyFont="1" applyBorder="1"/>
    <xf numFmtId="2" fontId="0" fillId="0" borderId="9" xfId="0" applyNumberFormat="1" applyFont="1" applyBorder="1"/>
    <xf numFmtId="2" fontId="9" fillId="0" borderId="3" xfId="0" applyNumberFormat="1" applyFont="1" applyBorder="1"/>
    <xf numFmtId="164" fontId="9" fillId="0" borderId="17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8" fillId="0" borderId="7" xfId="0" applyNumberFormat="1" applyFont="1" applyBorder="1"/>
    <xf numFmtId="0" fontId="0" fillId="0" borderId="9" xfId="0" applyBorder="1" applyAlignment="1">
      <alignment horizontal="left" indent="1"/>
    </xf>
    <xf numFmtId="0" fontId="0" fillId="0" borderId="9" xfId="0" applyBorder="1"/>
    <xf numFmtId="0" fontId="8" fillId="0" borderId="6" xfId="0" applyFont="1" applyBorder="1" applyAlignment="1">
      <alignment horizontal="left"/>
    </xf>
    <xf numFmtId="0" fontId="0" fillId="0" borderId="2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10" fillId="0" borderId="3" xfId="0" applyFont="1" applyBorder="1"/>
    <xf numFmtId="0" fontId="0" fillId="0" borderId="4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3" fontId="0" fillId="0" borderId="12" xfId="0" applyNumberFormat="1" applyBorder="1"/>
    <xf numFmtId="3" fontId="0" fillId="0" borderId="13" xfId="0" applyNumberFormat="1" applyBorder="1"/>
    <xf numFmtId="164" fontId="5" fillId="0" borderId="6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/>
    </xf>
    <xf numFmtId="164" fontId="5" fillId="0" borderId="12" xfId="0" applyNumberFormat="1" applyFont="1" applyFill="1" applyBorder="1" applyAlignment="1">
      <alignment horizontal="center"/>
    </xf>
    <xf numFmtId="164" fontId="5" fillId="0" borderId="31" xfId="0" applyNumberFormat="1" applyFont="1" applyFill="1" applyBorder="1" applyAlignment="1">
      <alignment horizontal="center"/>
    </xf>
    <xf numFmtId="164" fontId="5" fillId="0" borderId="24" xfId="0" applyNumberFormat="1" applyFont="1" applyFill="1" applyBorder="1" applyAlignment="1">
      <alignment horizontal="center"/>
    </xf>
    <xf numFmtId="164" fontId="5" fillId="0" borderId="25" xfId="0" applyNumberFormat="1" applyFont="1" applyFill="1" applyBorder="1" applyAlignment="1">
      <alignment horizontal="center"/>
    </xf>
    <xf numFmtId="164" fontId="9" fillId="0" borderId="2" xfId="0" applyNumberFormat="1" applyFont="1" applyFill="1" applyBorder="1" applyAlignment="1">
      <alignment horizontal="center"/>
    </xf>
    <xf numFmtId="164" fontId="9" fillId="0" borderId="24" xfId="0" applyNumberFormat="1" applyFont="1" applyFill="1" applyBorder="1" applyAlignment="1">
      <alignment horizontal="center"/>
    </xf>
    <xf numFmtId="2" fontId="9" fillId="0" borderId="10" xfId="0" applyNumberFormat="1" applyFont="1" applyBorder="1"/>
    <xf numFmtId="2" fontId="8" fillId="0" borderId="11" xfId="0" applyNumberFormat="1" applyFont="1" applyBorder="1"/>
    <xf numFmtId="164" fontId="9" fillId="0" borderId="29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164" fontId="9" fillId="0" borderId="3" xfId="0" applyNumberFormat="1" applyFont="1" applyFill="1" applyBorder="1" applyAlignment="1">
      <alignment horizontal="center"/>
    </xf>
    <xf numFmtId="164" fontId="9" fillId="0" borderId="27" xfId="0" applyNumberFormat="1" applyFont="1" applyFill="1" applyBorder="1" applyAlignment="1">
      <alignment horizontal="center"/>
    </xf>
    <xf numFmtId="2" fontId="9" fillId="0" borderId="19" xfId="0" applyNumberFormat="1" applyFont="1" applyBorder="1"/>
    <xf numFmtId="2" fontId="8" fillId="0" borderId="20" xfId="0" applyNumberFormat="1" applyFont="1" applyBorder="1"/>
    <xf numFmtId="164" fontId="9" fillId="0" borderId="28" xfId="0" applyNumberFormat="1" applyFont="1" applyFill="1" applyBorder="1" applyAlignment="1">
      <alignment horizontal="center"/>
    </xf>
    <xf numFmtId="2" fontId="8" fillId="0" borderId="22" xfId="0" applyNumberFormat="1" applyFont="1" applyBorder="1"/>
    <xf numFmtId="2" fontId="8" fillId="0" borderId="21" xfId="0" applyNumberFormat="1" applyFont="1" applyBorder="1"/>
    <xf numFmtId="164" fontId="5" fillId="0" borderId="37" xfId="0" applyNumberFormat="1" applyFont="1" applyFill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0" fillId="0" borderId="20" xfId="0" applyBorder="1"/>
    <xf numFmtId="0" fontId="6" fillId="0" borderId="0" xfId="0" applyFont="1" applyBorder="1"/>
    <xf numFmtId="0" fontId="6" fillId="0" borderId="0" xfId="0" applyFont="1"/>
    <xf numFmtId="164" fontId="5" fillId="0" borderId="1" xfId="0" applyNumberFormat="1" applyFont="1" applyFill="1" applyBorder="1" applyAlignment="1"/>
    <xf numFmtId="164" fontId="0" fillId="0" borderId="42" xfId="0" applyNumberFormat="1" applyBorder="1"/>
    <xf numFmtId="0" fontId="0" fillId="0" borderId="45" xfId="0" applyBorder="1"/>
    <xf numFmtId="3" fontId="6" fillId="0" borderId="0" xfId="0" applyNumberFormat="1" applyFont="1"/>
    <xf numFmtId="0" fontId="0" fillId="0" borderId="43" xfId="0" applyBorder="1"/>
    <xf numFmtId="0" fontId="6" fillId="0" borderId="0" xfId="0" applyFont="1" applyFill="1"/>
    <xf numFmtId="6" fontId="8" fillId="0" borderId="0" xfId="0" applyNumberFormat="1" applyFont="1" applyAlignment="1">
      <alignment horizontal="right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3" fontId="6" fillId="0" borderId="0" xfId="0" applyNumberFormat="1" applyFont="1" applyFill="1"/>
    <xf numFmtId="0" fontId="0" fillId="0" borderId="43" xfId="0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19" xfId="0" applyBorder="1"/>
    <xf numFmtId="3" fontId="0" fillId="0" borderId="20" xfId="0" applyNumberFormat="1" applyBorder="1"/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3" fontId="0" fillId="0" borderId="32" xfId="0" applyNumberFormat="1" applyBorder="1"/>
    <xf numFmtId="0" fontId="0" fillId="0" borderId="36" xfId="0" applyBorder="1"/>
    <xf numFmtId="3" fontId="0" fillId="0" borderId="34" xfId="0" applyNumberFormat="1" applyBorder="1"/>
    <xf numFmtId="0" fontId="0" fillId="0" borderId="34" xfId="0" applyBorder="1"/>
    <xf numFmtId="3" fontId="0" fillId="0" borderId="0" xfId="0" applyNumberFormat="1"/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4" xfId="0" applyNumberFormat="1" applyBorder="1"/>
    <xf numFmtId="4" fontId="0" fillId="0" borderId="19" xfId="0" applyNumberFormat="1" applyBorder="1"/>
    <xf numFmtId="4" fontId="0" fillId="0" borderId="2" xfId="0" applyNumberFormat="1" applyBorder="1"/>
    <xf numFmtId="4" fontId="0" fillId="0" borderId="3" xfId="0" applyNumberFormat="1" applyBorder="1"/>
    <xf numFmtId="0" fontId="9" fillId="0" borderId="7" xfId="0" applyFont="1" applyFill="1" applyBorder="1" applyAlignment="1">
      <alignment horizontal="center"/>
    </xf>
    <xf numFmtId="0" fontId="6" fillId="0" borderId="0" xfId="0" applyFont="1" applyBorder="1" applyAlignment="1"/>
    <xf numFmtId="3" fontId="0" fillId="0" borderId="33" xfId="0" applyNumberFormat="1" applyBorder="1" applyAlignment="1"/>
    <xf numFmtId="3" fontId="0" fillId="0" borderId="24" xfId="0" applyNumberFormat="1" applyBorder="1" applyAlignment="1"/>
    <xf numFmtId="164" fontId="0" fillId="0" borderId="46" xfId="0" applyNumberFormat="1" applyBorder="1" applyAlignment="1"/>
    <xf numFmtId="3" fontId="0" fillId="0" borderId="32" xfId="0" applyNumberFormat="1" applyBorder="1" applyAlignment="1"/>
    <xf numFmtId="3" fontId="0" fillId="0" borderId="47" xfId="0" applyNumberFormat="1" applyBorder="1" applyAlignment="1"/>
    <xf numFmtId="164" fontId="0" fillId="0" borderId="34" xfId="0" applyNumberFormat="1" applyBorder="1" applyAlignment="1"/>
    <xf numFmtId="164" fontId="5" fillId="0" borderId="48" xfId="0" applyNumberFormat="1" applyFont="1" applyFill="1" applyBorder="1" applyAlignment="1"/>
    <xf numFmtId="0" fontId="0" fillId="0" borderId="36" xfId="0" applyBorder="1" applyAlignment="1"/>
    <xf numFmtId="164" fontId="5" fillId="0" borderId="49" xfId="0" applyNumberFormat="1" applyFont="1" applyFill="1" applyBorder="1" applyAlignment="1"/>
    <xf numFmtId="3" fontId="0" fillId="0" borderId="2" xfId="0" applyNumberFormat="1" applyBorder="1" applyAlignment="1"/>
    <xf numFmtId="3" fontId="0" fillId="0" borderId="48" xfId="0" applyNumberFormat="1" applyBorder="1" applyAlignment="1"/>
    <xf numFmtId="164" fontId="0" fillId="0" borderId="43" xfId="0" applyNumberFormat="1" applyBorder="1" applyAlignment="1"/>
    <xf numFmtId="164" fontId="0" fillId="0" borderId="44" xfId="0" applyNumberFormat="1" applyBorder="1" applyAlignment="1"/>
    <xf numFmtId="164" fontId="0" fillId="0" borderId="42" xfId="0" applyNumberFormat="1" applyBorder="1" applyAlignment="1"/>
    <xf numFmtId="0" fontId="9" fillId="2" borderId="38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2" borderId="52" xfId="0" applyFont="1" applyFill="1" applyBorder="1" applyAlignment="1">
      <alignment horizontal="center" vertical="center"/>
    </xf>
    <xf numFmtId="0" fontId="13" fillId="0" borderId="7" xfId="0" applyFont="1" applyFill="1" applyBorder="1" applyAlignment="1"/>
    <xf numFmtId="6" fontId="8" fillId="0" borderId="0" xfId="0" applyNumberFormat="1" applyFont="1" applyAlignment="1"/>
    <xf numFmtId="0" fontId="13" fillId="0" borderId="0" xfId="0" applyFont="1" applyFill="1" applyBorder="1" applyAlignment="1"/>
    <xf numFmtId="0" fontId="13" fillId="2" borderId="61" xfId="0" applyFont="1" applyFill="1" applyBorder="1" applyAlignment="1">
      <alignment horizontal="center"/>
    </xf>
    <xf numFmtId="0" fontId="9" fillId="2" borderId="62" xfId="0" applyFont="1" applyFill="1" applyBorder="1" applyAlignment="1">
      <alignment horizontal="center"/>
    </xf>
    <xf numFmtId="0" fontId="9" fillId="2" borderId="63" xfId="0" applyFont="1" applyFill="1" applyBorder="1" applyAlignment="1">
      <alignment horizontal="center"/>
    </xf>
    <xf numFmtId="0" fontId="9" fillId="2" borderId="67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9" fillId="2" borderId="7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76" xfId="0" applyFont="1" applyFill="1" applyBorder="1" applyAlignment="1">
      <alignment horizontal="center"/>
    </xf>
    <xf numFmtId="0" fontId="9" fillId="2" borderId="77" xfId="0" applyFont="1" applyFill="1" applyBorder="1" applyAlignment="1">
      <alignment horizontal="center"/>
    </xf>
    <xf numFmtId="0" fontId="9" fillId="2" borderId="80" xfId="0" applyFont="1" applyFill="1" applyBorder="1" applyAlignment="1">
      <alignment horizontal="center"/>
    </xf>
    <xf numFmtId="0" fontId="9" fillId="2" borderId="81" xfId="0" applyFont="1" applyFill="1" applyBorder="1" applyAlignment="1">
      <alignment horizontal="center"/>
    </xf>
    <xf numFmtId="3" fontId="0" fillId="0" borderId="24" xfId="0" applyNumberFormat="1" applyBorder="1"/>
    <xf numFmtId="3" fontId="10" fillId="0" borderId="24" xfId="0" applyNumberFormat="1" applyFont="1" applyBorder="1"/>
    <xf numFmtId="3" fontId="0" fillId="0" borderId="27" xfId="0" applyNumberFormat="1" applyBorder="1"/>
    <xf numFmtId="2" fontId="0" fillId="0" borderId="24" xfId="0" applyNumberFormat="1" applyBorder="1" applyAlignment="1">
      <alignment horizontal="center"/>
    </xf>
    <xf numFmtId="0" fontId="9" fillId="2" borderId="83" xfId="0" applyFont="1" applyFill="1" applyBorder="1" applyAlignment="1">
      <alignment horizontal="center"/>
    </xf>
    <xf numFmtId="3" fontId="8" fillId="0" borderId="31" xfId="0" applyNumberFormat="1" applyFont="1" applyBorder="1"/>
    <xf numFmtId="2" fontId="8" fillId="0" borderId="31" xfId="0" applyNumberFormat="1" applyFont="1" applyBorder="1"/>
    <xf numFmtId="3" fontId="0" fillId="0" borderId="33" xfId="0" applyNumberFormat="1" applyBorder="1"/>
    <xf numFmtId="3" fontId="8" fillId="0" borderId="31" xfId="0" applyNumberFormat="1" applyFon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8" fillId="0" borderId="31" xfId="0" applyNumberFormat="1" applyFont="1" applyBorder="1" applyAlignment="1">
      <alignment horizontal="center"/>
    </xf>
    <xf numFmtId="3" fontId="8" fillId="0" borderId="31" xfId="0" applyNumberFormat="1" applyFont="1" applyFill="1" applyBorder="1"/>
    <xf numFmtId="2" fontId="0" fillId="0" borderId="33" xfId="0" applyNumberFormat="1" applyBorder="1"/>
    <xf numFmtId="2" fontId="0" fillId="0" borderId="24" xfId="0" applyNumberFormat="1" applyBorder="1"/>
    <xf numFmtId="3" fontId="0" fillId="0" borderId="47" xfId="0" applyNumberFormat="1" applyBorder="1"/>
    <xf numFmtId="3" fontId="0" fillId="0" borderId="48" xfId="0" applyNumberFormat="1" applyBorder="1"/>
    <xf numFmtId="3" fontId="0" fillId="0" borderId="49" xfId="0" applyNumberFormat="1" applyBorder="1"/>
    <xf numFmtId="4" fontId="0" fillId="0" borderId="47" xfId="0" applyNumberFormat="1" applyBorder="1"/>
    <xf numFmtId="4" fontId="0" fillId="0" borderId="48" xfId="0" applyNumberFormat="1" applyBorder="1"/>
    <xf numFmtId="4" fontId="0" fillId="0" borderId="49" xfId="0" applyNumberFormat="1" applyBorder="1"/>
    <xf numFmtId="0" fontId="9" fillId="2" borderId="59" xfId="0" applyFont="1" applyFill="1" applyBorder="1" applyAlignment="1">
      <alignment horizontal="center"/>
    </xf>
    <xf numFmtId="0" fontId="9" fillId="2" borderId="84" xfId="0" applyFont="1" applyFill="1" applyBorder="1" applyAlignment="1">
      <alignment horizontal="center"/>
    </xf>
    <xf numFmtId="0" fontId="8" fillId="0" borderId="2" xfId="0" applyFont="1" applyBorder="1"/>
    <xf numFmtId="3" fontId="8" fillId="0" borderId="7" xfId="0" applyNumberFormat="1" applyFont="1" applyBorder="1"/>
    <xf numFmtId="3" fontId="0" fillId="0" borderId="32" xfId="0" applyNumberFormat="1" applyFont="1" applyBorder="1"/>
    <xf numFmtId="3" fontId="0" fillId="0" borderId="33" xfId="0" applyNumberFormat="1" applyFont="1" applyBorder="1"/>
    <xf numFmtId="3" fontId="0" fillId="0" borderId="34" xfId="0" applyNumberFormat="1" applyFont="1" applyBorder="1"/>
    <xf numFmtId="3" fontId="0" fillId="0" borderId="24" xfId="0" applyNumberFormat="1" applyFont="1" applyBorder="1"/>
    <xf numFmtId="3" fontId="8" fillId="0" borderId="35" xfId="0" applyNumberFormat="1" applyFont="1" applyBorder="1"/>
    <xf numFmtId="3" fontId="0" fillId="0" borderId="2" xfId="0" applyNumberFormat="1" applyFont="1" applyBorder="1"/>
    <xf numFmtId="164" fontId="5" fillId="0" borderId="8" xfId="0" applyNumberFormat="1" applyFont="1" applyFill="1" applyBorder="1" applyAlignment="1"/>
    <xf numFmtId="164" fontId="5" fillId="0" borderId="14" xfId="0" applyNumberFormat="1" applyFont="1" applyFill="1" applyBorder="1" applyAlignment="1"/>
    <xf numFmtId="164" fontId="5" fillId="0" borderId="0" xfId="0" applyNumberFormat="1" applyFont="1" applyFill="1" applyBorder="1" applyAlignment="1"/>
    <xf numFmtId="0" fontId="9" fillId="2" borderId="5" xfId="0" applyFont="1" applyFill="1" applyBorder="1" applyAlignment="1">
      <alignment horizontal="center"/>
    </xf>
    <xf numFmtId="3" fontId="0" fillId="0" borderId="6" xfId="0" applyNumberFormat="1" applyBorder="1"/>
    <xf numFmtId="3" fontId="0" fillId="0" borderId="85" xfId="0" applyNumberFormat="1" applyBorder="1"/>
    <xf numFmtId="3" fontId="0" fillId="0" borderId="7" xfId="0" applyNumberFormat="1" applyBorder="1"/>
    <xf numFmtId="0" fontId="0" fillId="0" borderId="7" xfId="0" applyBorder="1" applyAlignment="1">
      <alignment horizontal="center"/>
    </xf>
    <xf numFmtId="0" fontId="0" fillId="0" borderId="18" xfId="0" applyBorder="1"/>
    <xf numFmtId="4" fontId="0" fillId="0" borderId="6" xfId="0" applyNumberFormat="1" applyBorder="1"/>
    <xf numFmtId="4" fontId="0" fillId="0" borderId="85" xfId="0" applyNumberFormat="1" applyBorder="1"/>
    <xf numFmtId="0" fontId="9" fillId="2" borderId="2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3" fontId="0" fillId="0" borderId="20" xfId="0" applyNumberFormat="1" applyBorder="1" applyAlignment="1"/>
    <xf numFmtId="164" fontId="5" fillId="0" borderId="4" xfId="0" applyNumberFormat="1" applyFont="1" applyFill="1" applyBorder="1" applyAlignment="1"/>
    <xf numFmtId="3" fontId="0" fillId="0" borderId="0" xfId="0" applyNumberFormat="1" applyBorder="1" applyAlignment="1"/>
    <xf numFmtId="0" fontId="9" fillId="2" borderId="6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0" borderId="20" xfId="0" applyFont="1" applyBorder="1"/>
    <xf numFmtId="0" fontId="10" fillId="0" borderId="14" xfId="0" applyFont="1" applyBorder="1"/>
    <xf numFmtId="0" fontId="14" fillId="0" borderId="19" xfId="0" applyFont="1" applyBorder="1"/>
    <xf numFmtId="3" fontId="10" fillId="0" borderId="19" xfId="0" applyNumberFormat="1" applyFont="1" applyBorder="1"/>
    <xf numFmtId="3" fontId="10" fillId="0" borderId="33" xfId="0" applyNumberFormat="1" applyFont="1" applyBorder="1"/>
    <xf numFmtId="164" fontId="17" fillId="0" borderId="18" xfId="0" applyNumberFormat="1" applyFont="1" applyFill="1" applyBorder="1" applyAlignment="1"/>
    <xf numFmtId="0" fontId="0" fillId="0" borderId="0" xfId="0" applyFont="1" applyBorder="1"/>
    <xf numFmtId="0" fontId="0" fillId="0" borderId="0" xfId="0" applyFont="1" applyFill="1" applyBorder="1"/>
    <xf numFmtId="0" fontId="10" fillId="0" borderId="1" xfId="0" applyFont="1" applyBorder="1"/>
    <xf numFmtId="0" fontId="10" fillId="0" borderId="4" xfId="0" applyFont="1" applyBorder="1"/>
    <xf numFmtId="0" fontId="10" fillId="0" borderId="5" xfId="0" applyFont="1" applyBorder="1"/>
    <xf numFmtId="3" fontId="0" fillId="0" borderId="3" xfId="0" applyNumberFormat="1" applyFont="1" applyBorder="1"/>
    <xf numFmtId="3" fontId="0" fillId="0" borderId="27" xfId="0" applyNumberFormat="1" applyFont="1" applyBorder="1"/>
    <xf numFmtId="164" fontId="17" fillId="0" borderId="17" xfId="0" applyNumberFormat="1" applyFont="1" applyFill="1" applyBorder="1" applyAlignment="1"/>
    <xf numFmtId="2" fontId="5" fillId="0" borderId="3" xfId="0" applyNumberFormat="1" applyFont="1" applyBorder="1" applyAlignment="1">
      <alignment horizontal="center"/>
    </xf>
    <xf numFmtId="2" fontId="5" fillId="0" borderId="27" xfId="0" applyNumberFormat="1" applyFont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2" fontId="17" fillId="0" borderId="24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31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27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36" xfId="0" applyNumberFormat="1" applyBorder="1"/>
    <xf numFmtId="4" fontId="0" fillId="0" borderId="32" xfId="0" applyNumberFormat="1" applyBorder="1"/>
    <xf numFmtId="4" fontId="0" fillId="0" borderId="34" xfId="0" applyNumberFormat="1" applyBorder="1"/>
    <xf numFmtId="4" fontId="0" fillId="0" borderId="35" xfId="0" applyNumberFormat="1" applyBorder="1"/>
    <xf numFmtId="4" fontId="0" fillId="0" borderId="36" xfId="0" applyNumberFormat="1" applyBorder="1"/>
    <xf numFmtId="0" fontId="5" fillId="0" borderId="6" xfId="0" applyFont="1" applyBorder="1" applyAlignment="1">
      <alignment horizontal="center"/>
    </xf>
    <xf numFmtId="0" fontId="8" fillId="0" borderId="0" xfId="0" applyFont="1" applyFill="1"/>
    <xf numFmtId="3" fontId="0" fillId="0" borderId="2" xfId="0" applyNumberFormat="1" applyFont="1" applyFill="1" applyBorder="1"/>
    <xf numFmtId="3" fontId="0" fillId="0" borderId="24" xfId="0" applyNumberFormat="1" applyFont="1" applyFill="1" applyBorder="1"/>
    <xf numFmtId="2" fontId="0" fillId="0" borderId="2" xfId="0" applyNumberFormat="1" applyFont="1" applyFill="1" applyBorder="1"/>
    <xf numFmtId="2" fontId="0" fillId="0" borderId="24" xfId="0" applyNumberFormat="1" applyFont="1" applyFill="1" applyBorder="1"/>
    <xf numFmtId="0" fontId="0" fillId="0" borderId="2" xfId="0" applyFont="1" applyFill="1" applyBorder="1"/>
    <xf numFmtId="3" fontId="0" fillId="0" borderId="87" xfId="0" applyNumberFormat="1" applyBorder="1" applyAlignment="1"/>
    <xf numFmtId="164" fontId="5" fillId="0" borderId="86" xfId="0" applyNumberFormat="1" applyFont="1" applyFill="1" applyBorder="1" applyAlignment="1"/>
    <xf numFmtId="164" fontId="5" fillId="0" borderId="88" xfId="0" applyNumberFormat="1" applyFont="1" applyFill="1" applyBorder="1" applyAlignment="1"/>
    <xf numFmtId="3" fontId="0" fillId="0" borderId="86" xfId="0" applyNumberFormat="1" applyBorder="1" applyAlignment="1"/>
    <xf numFmtId="3" fontId="0" fillId="0" borderId="89" xfId="0" applyNumberFormat="1" applyBorder="1"/>
    <xf numFmtId="3" fontId="0" fillId="0" borderId="90" xfId="0" applyNumberFormat="1" applyBorder="1"/>
    <xf numFmtId="3" fontId="0" fillId="0" borderId="91" xfId="0" applyNumberFormat="1" applyBorder="1"/>
    <xf numFmtId="0" fontId="8" fillId="0" borderId="0" xfId="0" applyFont="1" applyAlignment="1">
      <alignment horizontal="right"/>
    </xf>
    <xf numFmtId="0" fontId="9" fillId="2" borderId="0" xfId="0" applyFont="1" applyFill="1" applyBorder="1" applyAlignment="1">
      <alignment horizontal="center"/>
    </xf>
    <xf numFmtId="164" fontId="17" fillId="0" borderId="28" xfId="0" applyNumberFormat="1" applyFont="1" applyFill="1" applyBorder="1" applyAlignment="1"/>
    <xf numFmtId="164" fontId="17" fillId="0" borderId="14" xfId="0" applyNumberFormat="1" applyFont="1" applyFill="1" applyBorder="1" applyAlignment="1"/>
    <xf numFmtId="164" fontId="17" fillId="0" borderId="5" xfId="0" applyNumberFormat="1" applyFont="1" applyFill="1" applyBorder="1" applyAlignment="1"/>
    <xf numFmtId="164" fontId="17" fillId="0" borderId="1" xfId="0" applyNumberFormat="1" applyFont="1" applyFill="1" applyBorder="1" applyAlignment="1"/>
    <xf numFmtId="3" fontId="0" fillId="0" borderId="12" xfId="0" applyNumberFormat="1" applyFont="1" applyFill="1" applyBorder="1"/>
    <xf numFmtId="3" fontId="0" fillId="0" borderId="25" xfId="0" applyNumberFormat="1" applyFont="1" applyFill="1" applyBorder="1"/>
    <xf numFmtId="3" fontId="10" fillId="0" borderId="2" xfId="0" applyNumberFormat="1" applyFont="1" applyFill="1" applyBorder="1"/>
    <xf numFmtId="3" fontId="10" fillId="0" borderId="24" xfId="0" applyNumberFormat="1" applyFont="1" applyFill="1" applyBorder="1"/>
    <xf numFmtId="3" fontId="10" fillId="0" borderId="15" xfId="0" applyNumberFormat="1" applyFont="1" applyFill="1" applyBorder="1"/>
    <xf numFmtId="3" fontId="10" fillId="0" borderId="82" xfId="0" applyNumberFormat="1" applyFont="1" applyFill="1" applyBorder="1"/>
    <xf numFmtId="3" fontId="0" fillId="0" borderId="3" xfId="0" applyNumberFormat="1" applyFont="1" applyFill="1" applyBorder="1"/>
    <xf numFmtId="3" fontId="0" fillId="0" borderId="27" xfId="0" applyNumberFormat="1" applyFont="1" applyFill="1" applyBorder="1"/>
    <xf numFmtId="3" fontId="8" fillId="0" borderId="3" xfId="0" applyNumberFormat="1" applyFont="1" applyFill="1" applyBorder="1"/>
    <xf numFmtId="164" fontId="10" fillId="4" borderId="2" xfId="0" applyNumberFormat="1" applyFont="1" applyFill="1" applyBorder="1"/>
    <xf numFmtId="164" fontId="10" fillId="4" borderId="24" xfId="0" applyNumberFormat="1" applyFont="1" applyFill="1" applyBorder="1"/>
    <xf numFmtId="164" fontId="10" fillId="4" borderId="12" xfId="0" applyNumberFormat="1" applyFont="1" applyFill="1" applyBorder="1"/>
    <xf numFmtId="164" fontId="10" fillId="4" borderId="25" xfId="0" applyNumberFormat="1" applyFont="1" applyFill="1" applyBorder="1"/>
    <xf numFmtId="164" fontId="10" fillId="4" borderId="15" xfId="0" applyNumberFormat="1" applyFont="1" applyFill="1" applyBorder="1"/>
    <xf numFmtId="164" fontId="10" fillId="4" borderId="82" xfId="0" applyNumberFormat="1" applyFont="1" applyFill="1" applyBorder="1"/>
    <xf numFmtId="164" fontId="10" fillId="4" borderId="3" xfId="0" applyNumberFormat="1" applyFont="1" applyFill="1" applyBorder="1"/>
    <xf numFmtId="164" fontId="10" fillId="4" borderId="27" xfId="0" applyNumberFormat="1" applyFont="1" applyFill="1" applyBorder="1"/>
    <xf numFmtId="164" fontId="14" fillId="4" borderId="3" xfId="0" applyNumberFormat="1" applyFont="1" applyFill="1" applyBorder="1"/>
    <xf numFmtId="164" fontId="14" fillId="4" borderId="27" xfId="0" applyNumberFormat="1" applyFont="1" applyFill="1" applyBorder="1"/>
    <xf numFmtId="3" fontId="0" fillId="0" borderId="2" xfId="0" applyNumberFormat="1" applyFill="1" applyBorder="1"/>
    <xf numFmtId="3" fontId="0" fillId="0" borderId="24" xfId="0" applyNumberFormat="1" applyFill="1" applyBorder="1"/>
    <xf numFmtId="3" fontId="10" fillId="0" borderId="12" xfId="0" applyNumberFormat="1" applyFont="1" applyFill="1" applyBorder="1"/>
    <xf numFmtId="3" fontId="10" fillId="0" borderId="25" xfId="0" applyNumberFormat="1" applyFont="1" applyFill="1" applyBorder="1"/>
    <xf numFmtId="3" fontId="0" fillId="0" borderId="3" xfId="0" applyNumberFormat="1" applyFill="1" applyBorder="1"/>
    <xf numFmtId="3" fontId="0" fillId="0" borderId="27" xfId="0" applyNumberFormat="1" applyFill="1" applyBorder="1"/>
    <xf numFmtId="3" fontId="8" fillId="0" borderId="27" xfId="0" applyNumberFormat="1" applyFont="1" applyFill="1" applyBorder="1"/>
    <xf numFmtId="164" fontId="18" fillId="4" borderId="2" xfId="0" applyNumberFormat="1" applyFont="1" applyFill="1" applyBorder="1"/>
    <xf numFmtId="164" fontId="18" fillId="4" borderId="24" xfId="0" applyNumberFormat="1" applyFont="1" applyFill="1" applyBorder="1"/>
    <xf numFmtId="164" fontId="18" fillId="4" borderId="12" xfId="0" applyNumberFormat="1" applyFont="1" applyFill="1" applyBorder="1"/>
    <xf numFmtId="164" fontId="18" fillId="4" borderId="25" xfId="0" applyNumberFormat="1" applyFont="1" applyFill="1" applyBorder="1"/>
    <xf numFmtId="164" fontId="18" fillId="4" borderId="15" xfId="0" applyNumberFormat="1" applyFont="1" applyFill="1" applyBorder="1"/>
    <xf numFmtId="164" fontId="18" fillId="4" borderId="82" xfId="0" applyNumberFormat="1" applyFont="1" applyFill="1" applyBorder="1"/>
    <xf numFmtId="164" fontId="18" fillId="4" borderId="3" xfId="0" applyNumberFormat="1" applyFont="1" applyFill="1" applyBorder="1"/>
    <xf numFmtId="164" fontId="18" fillId="4" borderId="27" xfId="0" applyNumberFormat="1" applyFont="1" applyFill="1" applyBorder="1"/>
    <xf numFmtId="164" fontId="19" fillId="4" borderId="3" xfId="0" applyNumberFormat="1" applyFont="1" applyFill="1" applyBorder="1"/>
    <xf numFmtId="164" fontId="19" fillId="4" borderId="27" xfId="0" applyNumberFormat="1" applyFont="1" applyFill="1" applyBorder="1"/>
    <xf numFmtId="2" fontId="0" fillId="0" borderId="2" xfId="0" applyNumberFormat="1" applyFill="1" applyBorder="1"/>
    <xf numFmtId="2" fontId="0" fillId="0" borderId="24" xfId="0" applyNumberFormat="1" applyFill="1" applyBorder="1" applyAlignment="1">
      <alignment horizontal="center"/>
    </xf>
    <xf numFmtId="2" fontId="0" fillId="0" borderId="12" xfId="0" applyNumberFormat="1" applyFill="1" applyBorder="1"/>
    <xf numFmtId="2" fontId="0" fillId="0" borderId="25" xfId="0" applyNumberFormat="1" applyFill="1" applyBorder="1" applyAlignment="1">
      <alignment horizontal="center"/>
    </xf>
    <xf numFmtId="2" fontId="0" fillId="0" borderId="10" xfId="0" applyNumberFormat="1" applyFill="1" applyBorder="1"/>
    <xf numFmtId="2" fontId="0" fillId="0" borderId="26" xfId="0" applyNumberFormat="1" applyFill="1" applyBorder="1" applyAlignment="1">
      <alignment horizontal="center"/>
    </xf>
    <xf numFmtId="2" fontId="0" fillId="0" borderId="3" xfId="0" applyNumberFormat="1" applyFill="1" applyBorder="1"/>
    <xf numFmtId="2" fontId="0" fillId="0" borderId="27" xfId="0" applyNumberFormat="1" applyFill="1" applyBorder="1" applyAlignment="1">
      <alignment horizontal="center"/>
    </xf>
    <xf numFmtId="2" fontId="8" fillId="0" borderId="3" xfId="0" applyNumberFormat="1" applyFont="1" applyFill="1" applyBorder="1"/>
    <xf numFmtId="2" fontId="8" fillId="0" borderId="27" xfId="0" applyNumberFormat="1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2" fontId="5" fillId="0" borderId="27" xfId="0" applyNumberFormat="1" applyFont="1" applyFill="1" applyBorder="1" applyAlignment="1">
      <alignment horizontal="center"/>
    </xf>
    <xf numFmtId="3" fontId="10" fillId="0" borderId="19" xfId="0" applyNumberFormat="1" applyFont="1" applyFill="1" applyBorder="1"/>
    <xf numFmtId="3" fontId="10" fillId="0" borderId="33" xfId="0" applyNumberFormat="1" applyFont="1" applyFill="1" applyBorder="1"/>
    <xf numFmtId="2" fontId="17" fillId="0" borderId="2" xfId="0" applyNumberFormat="1" applyFont="1" applyFill="1" applyBorder="1" applyAlignment="1">
      <alignment horizontal="center"/>
    </xf>
    <xf numFmtId="2" fontId="17" fillId="0" borderId="24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/>
    </xf>
    <xf numFmtId="2" fontId="5" fillId="0" borderId="31" xfId="0" applyNumberFormat="1" applyFont="1" applyFill="1" applyBorder="1" applyAlignment="1">
      <alignment horizontal="center"/>
    </xf>
    <xf numFmtId="2" fontId="17" fillId="0" borderId="3" xfId="0" applyNumberFormat="1" applyFont="1" applyFill="1" applyBorder="1" applyAlignment="1">
      <alignment horizontal="center"/>
    </xf>
    <xf numFmtId="2" fontId="17" fillId="0" borderId="27" xfId="0" applyNumberFormat="1" applyFont="1" applyFill="1" applyBorder="1" applyAlignment="1">
      <alignment horizontal="center"/>
    </xf>
    <xf numFmtId="164" fontId="14" fillId="4" borderId="7" xfId="0" applyNumberFormat="1" applyFont="1" applyFill="1" applyBorder="1"/>
    <xf numFmtId="164" fontId="14" fillId="4" borderId="31" xfId="0" applyNumberFormat="1" applyFont="1" applyFill="1" applyBorder="1"/>
    <xf numFmtId="164" fontId="10" fillId="4" borderId="19" xfId="0" applyNumberFormat="1" applyFont="1" applyFill="1" applyBorder="1"/>
    <xf numFmtId="164" fontId="10" fillId="4" borderId="33" xfId="0" applyNumberFormat="1" applyFont="1" applyFill="1" applyBorder="1"/>
    <xf numFmtId="164" fontId="10" fillId="4" borderId="0" xfId="0" applyNumberFormat="1" applyFont="1" applyFill="1" applyBorder="1"/>
    <xf numFmtId="164" fontId="18" fillId="4" borderId="0" xfId="0" applyNumberFormat="1" applyFont="1" applyFill="1" applyBorder="1"/>
    <xf numFmtId="164" fontId="10" fillId="4" borderId="4" xfId="0" applyNumberFormat="1" applyFont="1" applyFill="1" applyBorder="1"/>
    <xf numFmtId="164" fontId="10" fillId="4" borderId="20" xfId="0" applyNumberFormat="1" applyFont="1" applyFill="1" applyBorder="1"/>
    <xf numFmtId="164" fontId="14" fillId="4" borderId="6" xfId="0" applyNumberFormat="1" applyFont="1" applyFill="1" applyBorder="1" applyAlignment="1">
      <alignment horizontal="center"/>
    </xf>
    <xf numFmtId="164" fontId="14" fillId="4" borderId="31" xfId="0" applyNumberFormat="1" applyFont="1" applyFill="1" applyBorder="1" applyAlignment="1">
      <alignment horizontal="center"/>
    </xf>
    <xf numFmtId="9" fontId="14" fillId="4" borderId="7" xfId="0" applyNumberFormat="1" applyFont="1" applyFill="1" applyBorder="1"/>
    <xf numFmtId="9" fontId="14" fillId="4" borderId="31" xfId="0" applyNumberFormat="1" applyFont="1" applyFill="1" applyBorder="1"/>
    <xf numFmtId="164" fontId="14" fillId="4" borderId="6" xfId="0" applyNumberFormat="1" applyFont="1" applyFill="1" applyBorder="1"/>
    <xf numFmtId="164" fontId="18" fillId="4" borderId="33" xfId="0" applyNumberFormat="1" applyFont="1" applyFill="1" applyBorder="1"/>
    <xf numFmtId="164" fontId="19" fillId="4" borderId="7" xfId="0" applyNumberFormat="1" applyFont="1" applyFill="1" applyBorder="1"/>
    <xf numFmtId="164" fontId="19" fillId="4" borderId="31" xfId="0" applyNumberFormat="1" applyFont="1" applyFill="1" applyBorder="1"/>
    <xf numFmtId="6" fontId="9" fillId="2" borderId="5" xfId="0" applyNumberFormat="1" applyFont="1" applyFill="1" applyBorder="1" applyAlignment="1">
      <alignment horizontal="center"/>
    </xf>
    <xf numFmtId="6" fontId="9" fillId="2" borderId="62" xfId="0" applyNumberFormat="1" applyFont="1" applyFill="1" applyBorder="1" applyAlignment="1">
      <alignment horizontal="center"/>
    </xf>
    <xf numFmtId="164" fontId="10" fillId="4" borderId="32" xfId="0" applyNumberFormat="1" applyFont="1" applyFill="1" applyBorder="1"/>
    <xf numFmtId="164" fontId="10" fillId="4" borderId="34" xfId="0" applyNumberFormat="1" applyFont="1" applyFill="1" applyBorder="1"/>
    <xf numFmtId="164" fontId="10" fillId="4" borderId="36" xfId="0" applyNumberFormat="1" applyFont="1" applyFill="1" applyBorder="1"/>
    <xf numFmtId="0" fontId="9" fillId="2" borderId="60" xfId="0" applyFont="1" applyFill="1" applyBorder="1" applyAlignment="1">
      <alignment horizontal="center"/>
    </xf>
    <xf numFmtId="3" fontId="0" fillId="0" borderId="0" xfId="0" applyNumberFormat="1" applyAlignment="1"/>
    <xf numFmtId="0" fontId="9" fillId="2" borderId="38" xfId="0" applyFont="1" applyFill="1" applyBorder="1" applyAlignment="1">
      <alignment horizontal="center" wrapText="1"/>
    </xf>
    <xf numFmtId="0" fontId="9" fillId="2" borderId="93" xfId="0" applyFont="1" applyFill="1" applyBorder="1" applyAlignment="1">
      <alignment horizontal="center" wrapText="1"/>
    </xf>
    <xf numFmtId="164" fontId="5" fillId="0" borderId="88" xfId="0" applyNumberFormat="1" applyFont="1" applyFill="1" applyBorder="1" applyAlignment="1">
      <alignment horizontal="center"/>
    </xf>
    <xf numFmtId="0" fontId="9" fillId="2" borderId="94" xfId="0" applyFont="1" applyFill="1" applyBorder="1" applyAlignment="1">
      <alignment horizontal="center" vertical="center"/>
    </xf>
    <xf numFmtId="0" fontId="9" fillId="2" borderId="95" xfId="0" applyFont="1" applyFill="1" applyBorder="1" applyAlignment="1">
      <alignment horizontal="center"/>
    </xf>
    <xf numFmtId="0" fontId="9" fillId="0" borderId="89" xfId="0" applyFont="1" applyFill="1" applyBorder="1" applyAlignment="1">
      <alignment horizontal="center"/>
    </xf>
    <xf numFmtId="0" fontId="9" fillId="2" borderId="96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0" borderId="52" xfId="0" applyFont="1" applyFill="1" applyBorder="1" applyAlignment="1">
      <alignment vertical="center"/>
    </xf>
    <xf numFmtId="0" fontId="7" fillId="0" borderId="0" xfId="1" applyFill="1"/>
    <xf numFmtId="164" fontId="0" fillId="0" borderId="0" xfId="0" applyNumberFormat="1"/>
    <xf numFmtId="0" fontId="0" fillId="0" borderId="2" xfId="0" applyFill="1" applyBorder="1"/>
    <xf numFmtId="2" fontId="0" fillId="0" borderId="2" xfId="0" applyNumberFormat="1" applyFill="1" applyBorder="1" applyAlignment="1">
      <alignment horizontal="center"/>
    </xf>
    <xf numFmtId="0" fontId="17" fillId="0" borderId="0" xfId="0" applyFont="1"/>
    <xf numFmtId="164" fontId="0" fillId="0" borderId="0" xfId="0" applyNumberFormat="1" applyFill="1" applyBorder="1"/>
    <xf numFmtId="0" fontId="9" fillId="2" borderId="38" xfId="0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14" xfId="0" applyNumberFormat="1" applyBorder="1" applyAlignment="1"/>
    <xf numFmtId="164" fontId="5" fillId="0" borderId="5" xfId="0" applyNumberFormat="1" applyFont="1" applyFill="1" applyBorder="1" applyAlignment="1"/>
    <xf numFmtId="0" fontId="15" fillId="0" borderId="0" xfId="0" applyFont="1" applyAlignment="1">
      <alignment horizontal="center"/>
    </xf>
    <xf numFmtId="0" fontId="9" fillId="2" borderId="58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97" xfId="0" applyFont="1" applyFill="1" applyBorder="1" applyAlignment="1">
      <alignment horizontal="center" vertical="center" wrapText="1"/>
    </xf>
    <xf numFmtId="0" fontId="9" fillId="2" borderId="84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7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/>
    </xf>
    <xf numFmtId="0" fontId="9" fillId="2" borderId="98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6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/>
    </xf>
    <xf numFmtId="0" fontId="9" fillId="2" borderId="55" xfId="0" applyFont="1" applyFill="1" applyBorder="1" applyAlignment="1">
      <alignment horizontal="center"/>
    </xf>
    <xf numFmtId="0" fontId="9" fillId="2" borderId="54" xfId="0" applyFont="1" applyFill="1" applyBorder="1" applyAlignment="1">
      <alignment horizontal="center"/>
    </xf>
    <xf numFmtId="0" fontId="16" fillId="2" borderId="66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9" fillId="2" borderId="74" xfId="0" applyFont="1" applyFill="1" applyBorder="1" applyAlignment="1">
      <alignment horizontal="center"/>
    </xf>
    <xf numFmtId="0" fontId="16" fillId="2" borderId="61" xfId="0" applyFont="1" applyFill="1" applyBorder="1" applyAlignment="1">
      <alignment horizontal="center" vertical="center" wrapText="1"/>
    </xf>
    <xf numFmtId="0" fontId="16" fillId="2" borderId="63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9" fillId="2" borderId="92" xfId="0" applyFont="1" applyFill="1" applyBorder="1" applyAlignment="1">
      <alignment horizontal="center"/>
    </xf>
    <xf numFmtId="0" fontId="9" fillId="2" borderId="79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0" fontId="9" fillId="2" borderId="75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66" xfId="0" applyFont="1" applyFill="1" applyBorder="1" applyAlignment="1">
      <alignment horizontal="center"/>
    </xf>
    <xf numFmtId="0" fontId="9" fillId="2" borderId="60" xfId="0" applyFont="1" applyFill="1" applyBorder="1" applyAlignment="1">
      <alignment horizontal="center"/>
    </xf>
    <xf numFmtId="6" fontId="9" fillId="2" borderId="19" xfId="0" applyNumberFormat="1" applyFont="1" applyFill="1" applyBorder="1" applyAlignment="1">
      <alignment horizontal="center"/>
    </xf>
    <xf numFmtId="0" fontId="9" fillId="2" borderId="69" xfId="0" applyFont="1" applyFill="1" applyBorder="1" applyAlignment="1">
      <alignment horizontal="center"/>
    </xf>
    <xf numFmtId="0" fontId="9" fillId="2" borderId="65" xfId="0" applyFont="1" applyFill="1" applyBorder="1" applyAlignment="1">
      <alignment horizontal="center"/>
    </xf>
    <xf numFmtId="0" fontId="9" fillId="2" borderId="68" xfId="0" applyFont="1" applyFill="1" applyBorder="1" applyAlignment="1">
      <alignment horizontal="center"/>
    </xf>
    <xf numFmtId="0" fontId="9" fillId="2" borderId="64" xfId="0" applyFont="1" applyFill="1" applyBorder="1" applyAlignment="1">
      <alignment horizontal="center"/>
    </xf>
    <xf numFmtId="0" fontId="9" fillId="2" borderId="78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/>
    </xf>
    <xf numFmtId="49" fontId="9" fillId="2" borderId="20" xfId="0" applyNumberFormat="1" applyFont="1" applyFill="1" applyBorder="1" applyAlignment="1">
      <alignment horizontal="center"/>
    </xf>
    <xf numFmtId="0" fontId="9" fillId="2" borderId="70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0" fontId="9" fillId="2" borderId="7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</cellXfs>
  <cellStyles count="3">
    <cellStyle name="Hiperligação" xfId="1" builtinId="8"/>
    <cellStyle name="Normal" xfId="0" builtinId="0"/>
    <cellStyle name="Normal 2" xfId="2" xr:uid="{00000000-0005-0000-0000-000002000000}"/>
  </cellStyles>
  <dxfs count="18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colors>
    <mruColors>
      <color rgb="FFB0D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'1'!$A$6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'1'!$B$6:$P$6</c:f>
              <c:numCache>
                <c:formatCode>#,##0</c:formatCode>
                <c:ptCount val="15"/>
                <c:pt idx="0">
                  <c:v>595986.61599999934</c:v>
                </c:pt>
                <c:pt idx="1">
                  <c:v>575965.5770000004</c:v>
                </c:pt>
                <c:pt idx="2">
                  <c:v>544011.29100000043</c:v>
                </c:pt>
                <c:pt idx="3">
                  <c:v>614380.20499999926</c:v>
                </c:pt>
                <c:pt idx="4">
                  <c:v>656918.26000000106</c:v>
                </c:pt>
                <c:pt idx="5">
                  <c:v>703504.83500000078</c:v>
                </c:pt>
                <c:pt idx="6">
                  <c:v>720793.56200000143</c:v>
                </c:pt>
                <c:pt idx="7">
                  <c:v>726284.80299999879</c:v>
                </c:pt>
                <c:pt idx="8">
                  <c:v>735533.90500000014</c:v>
                </c:pt>
                <c:pt idx="9">
                  <c:v>723973.625</c:v>
                </c:pt>
                <c:pt idx="10">
                  <c:v>778040.99999999534</c:v>
                </c:pt>
                <c:pt idx="11">
                  <c:v>800341.53700000001</c:v>
                </c:pt>
                <c:pt idx="12">
                  <c:v>819402.33799999987</c:v>
                </c:pt>
                <c:pt idx="13">
                  <c:v>856189.67600000137</c:v>
                </c:pt>
                <c:pt idx="14">
                  <c:v>926275.46500000102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A9-48B1-8D03-FA1F24AE4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84352"/>
        <c:axId val="39690240"/>
      </c:barChart>
      <c:catAx>
        <c:axId val="39684352"/>
        <c:scaling>
          <c:orientation val="minMax"/>
        </c:scaling>
        <c:delete val="1"/>
        <c:axPos val="b"/>
        <c:majorTickMark val="out"/>
        <c:minorTickMark val="none"/>
        <c:tickLblPos val="nextTo"/>
        <c:crossAx val="39690240"/>
        <c:crosses val="autoZero"/>
        <c:auto val="1"/>
        <c:lblAlgn val="ctr"/>
        <c:lblOffset val="100"/>
        <c:noMultiLvlLbl val="0"/>
      </c:catAx>
      <c:valAx>
        <c:axId val="3969024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684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0.15259236826165959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'1'!$A$30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'1'!$B$30:$P$30</c:f>
              <c:numCache>
                <c:formatCode>#,##0</c:formatCode>
                <c:ptCount val="15"/>
                <c:pt idx="0">
                  <c:v>575.60500000000002</c:v>
                </c:pt>
                <c:pt idx="1">
                  <c:v>741.03499999999963</c:v>
                </c:pt>
                <c:pt idx="2">
                  <c:v>1388.8809999999992</c:v>
                </c:pt>
                <c:pt idx="3">
                  <c:v>899.43600000000015</c:v>
                </c:pt>
                <c:pt idx="4">
                  <c:v>1170.3490000000002</c:v>
                </c:pt>
                <c:pt idx="5">
                  <c:v>1022.7370000000001</c:v>
                </c:pt>
                <c:pt idx="6">
                  <c:v>1030.066</c:v>
                </c:pt>
                <c:pt idx="7">
                  <c:v>1010.02</c:v>
                </c:pt>
                <c:pt idx="8">
                  <c:v>1183.202</c:v>
                </c:pt>
                <c:pt idx="9">
                  <c:v>1121.55</c:v>
                </c:pt>
                <c:pt idx="10">
                  <c:v>1027.2</c:v>
                </c:pt>
                <c:pt idx="11">
                  <c:v>1322.664</c:v>
                </c:pt>
                <c:pt idx="12">
                  <c:v>1463.875</c:v>
                </c:pt>
                <c:pt idx="13">
                  <c:v>1908.0899999999986</c:v>
                </c:pt>
                <c:pt idx="14">
                  <c:v>2403.679000000001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23-444F-92EA-98DEEF5C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39392"/>
        <c:axId val="72940928"/>
      </c:barChart>
      <c:catAx>
        <c:axId val="7293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40928"/>
        <c:crosses val="autoZero"/>
        <c:auto val="1"/>
        <c:lblAlgn val="ctr"/>
        <c:lblOffset val="100"/>
        <c:noMultiLvlLbl val="0"/>
      </c:catAx>
      <c:valAx>
        <c:axId val="7294092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39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'1'!$A$32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'1'!$B$32:$P$32</c:f>
              <c:numCache>
                <c:formatCode>#,##0</c:formatCode>
                <c:ptCount val="15"/>
                <c:pt idx="0">
                  <c:v>203117.0239999998</c:v>
                </c:pt>
                <c:pt idx="1">
                  <c:v>204244.86400000018</c:v>
                </c:pt>
                <c:pt idx="2">
                  <c:v>198400.41200000027</c:v>
                </c:pt>
                <c:pt idx="3">
                  <c:v>227324.11700000009</c:v>
                </c:pt>
                <c:pt idx="4">
                  <c:v>264760.33899999998</c:v>
                </c:pt>
                <c:pt idx="5">
                  <c:v>296419.00400000002</c:v>
                </c:pt>
                <c:pt idx="6">
                  <c:v>312165.44199999998</c:v>
                </c:pt>
                <c:pt idx="7">
                  <c:v>318321.61400000006</c:v>
                </c:pt>
                <c:pt idx="8">
                  <c:v>312463.31199999998</c:v>
                </c:pt>
                <c:pt idx="9">
                  <c:v>291587.27400000009</c:v>
                </c:pt>
                <c:pt idx="10">
                  <c:v>334649.34799999959</c:v>
                </c:pt>
                <c:pt idx="11">
                  <c:v>344816.77799999999</c:v>
                </c:pt>
                <c:pt idx="12">
                  <c:v>363008.511</c:v>
                </c:pt>
                <c:pt idx="13">
                  <c:v>460327.44400000002</c:v>
                </c:pt>
                <c:pt idx="14">
                  <c:v>495602.00300000136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9E-4844-8D43-AD707D7AF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52448"/>
        <c:axId val="72974720"/>
      </c:barChart>
      <c:catAx>
        <c:axId val="729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74720"/>
        <c:crosses val="autoZero"/>
        <c:auto val="1"/>
        <c:lblAlgn val="ctr"/>
        <c:lblOffset val="100"/>
        <c:noMultiLvlLbl val="0"/>
      </c:catAx>
      <c:valAx>
        <c:axId val="729747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52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B-409E-A2AC-7274B0FBA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994176"/>
        <c:axId val="72995968"/>
      </c:lineChart>
      <c:catAx>
        <c:axId val="72994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95968"/>
        <c:crosses val="autoZero"/>
        <c:auto val="1"/>
        <c:lblAlgn val="ctr"/>
        <c:lblOffset val="100"/>
        <c:noMultiLvlLbl val="0"/>
      </c:catAx>
      <c:valAx>
        <c:axId val="72995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9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81660104986879E-2"/>
          <c:y val="0.1581353248625243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'1'!$A$8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'1'!$B$8:$P$8</c:f>
              <c:numCache>
                <c:formatCode>#,##0</c:formatCode>
                <c:ptCount val="15"/>
                <c:pt idx="0">
                  <c:v>63256.660999999986</c:v>
                </c:pt>
                <c:pt idx="1">
                  <c:v>80362.627999999997</c:v>
                </c:pt>
                <c:pt idx="2">
                  <c:v>79098.747999999992</c:v>
                </c:pt>
                <c:pt idx="3">
                  <c:v>89493.365000000005</c:v>
                </c:pt>
                <c:pt idx="4">
                  <c:v>81914.569000000003</c:v>
                </c:pt>
                <c:pt idx="5">
                  <c:v>86371.3</c:v>
                </c:pt>
                <c:pt idx="6">
                  <c:v>122399.001</c:v>
                </c:pt>
                <c:pt idx="7">
                  <c:v>125153.99099999999</c:v>
                </c:pt>
                <c:pt idx="8">
                  <c:v>116754.90900000001</c:v>
                </c:pt>
                <c:pt idx="9">
                  <c:v>110190.53600000002</c:v>
                </c:pt>
                <c:pt idx="10">
                  <c:v>137205.92600000018</c:v>
                </c:pt>
                <c:pt idx="11">
                  <c:v>154727.05100000001</c:v>
                </c:pt>
                <c:pt idx="12">
                  <c:v>169208.33799999999</c:v>
                </c:pt>
                <c:pt idx="13">
                  <c:v>166254.71299999979</c:v>
                </c:pt>
                <c:pt idx="14">
                  <c:v>166367.67499999987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A7-48F7-B5C1-ABDA45045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01504"/>
        <c:axId val="71389952"/>
      </c:barChart>
      <c:catAx>
        <c:axId val="39701504"/>
        <c:scaling>
          <c:orientation val="minMax"/>
        </c:scaling>
        <c:delete val="1"/>
        <c:axPos val="b"/>
        <c:majorTickMark val="out"/>
        <c:minorTickMark val="none"/>
        <c:tickLblPos val="nextTo"/>
        <c:crossAx val="71389952"/>
        <c:crosses val="autoZero"/>
        <c:auto val="1"/>
        <c:lblAlgn val="ctr"/>
        <c:lblOffset val="100"/>
        <c:noMultiLvlLbl val="0"/>
      </c:catAx>
      <c:valAx>
        <c:axId val="7138995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701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'1'!$A$10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'1'!$B$10:$P$10</c:f>
              <c:numCache>
                <c:formatCode>#,##0</c:formatCode>
                <c:ptCount val="15"/>
                <c:pt idx="0">
                  <c:v>532729.95499999938</c:v>
                </c:pt>
                <c:pt idx="1">
                  <c:v>495602.94900000037</c:v>
                </c:pt>
                <c:pt idx="2">
                  <c:v>464912.54300000041</c:v>
                </c:pt>
                <c:pt idx="3">
                  <c:v>524886.83999999927</c:v>
                </c:pt>
                <c:pt idx="4">
                  <c:v>575003.69100000104</c:v>
                </c:pt>
                <c:pt idx="5">
                  <c:v>617133.53500000073</c:v>
                </c:pt>
                <c:pt idx="6">
                  <c:v>598394.56100000138</c:v>
                </c:pt>
                <c:pt idx="7">
                  <c:v>601130.81199999875</c:v>
                </c:pt>
                <c:pt idx="8">
                  <c:v>618778.99600000016</c:v>
                </c:pt>
                <c:pt idx="9">
                  <c:v>613783.08899999992</c:v>
                </c:pt>
                <c:pt idx="10">
                  <c:v>640835.07399999513</c:v>
                </c:pt>
                <c:pt idx="11">
                  <c:v>645614.48600000003</c:v>
                </c:pt>
                <c:pt idx="12">
                  <c:v>650193.99999999988</c:v>
                </c:pt>
                <c:pt idx="13">
                  <c:v>689934.96300000162</c:v>
                </c:pt>
                <c:pt idx="14">
                  <c:v>759907.7900000012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8-48A7-A065-96C1AFEED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73568"/>
        <c:axId val="40175104"/>
      </c:barChart>
      <c:catAx>
        <c:axId val="40173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175104"/>
        <c:crosses val="autoZero"/>
        <c:auto val="1"/>
        <c:lblAlgn val="ctr"/>
        <c:lblOffset val="100"/>
        <c:noMultiLvlLbl val="0"/>
      </c:catAx>
      <c:valAx>
        <c:axId val="401751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173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E-49F1-8CD3-D98C9A269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198912"/>
        <c:axId val="40200448"/>
      </c:lineChart>
      <c:catAx>
        <c:axId val="40198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00448"/>
        <c:crosses val="autoZero"/>
        <c:auto val="1"/>
        <c:lblAlgn val="ctr"/>
        <c:lblOffset val="100"/>
        <c:noMultiLvlLbl val="0"/>
      </c:catAx>
      <c:valAx>
        <c:axId val="40200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198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'1'!$A$17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'1'!$B$17:$P$17</c:f>
              <c:numCache>
                <c:formatCode>#,##0</c:formatCode>
                <c:ptCount val="15"/>
                <c:pt idx="0">
                  <c:v>392293.98699999956</c:v>
                </c:pt>
                <c:pt idx="1">
                  <c:v>370979.67800000019</c:v>
                </c:pt>
                <c:pt idx="2">
                  <c:v>344221.9980000002</c:v>
                </c:pt>
                <c:pt idx="3">
                  <c:v>386156.65199999994</c:v>
                </c:pt>
                <c:pt idx="4">
                  <c:v>390987.57200000004</c:v>
                </c:pt>
                <c:pt idx="5">
                  <c:v>406063.09400000004</c:v>
                </c:pt>
                <c:pt idx="6">
                  <c:v>407598.05399999983</c:v>
                </c:pt>
                <c:pt idx="7">
                  <c:v>406953.16900000011</c:v>
                </c:pt>
                <c:pt idx="8">
                  <c:v>421887.39099999977</c:v>
                </c:pt>
                <c:pt idx="9">
                  <c:v>431264.80099999998</c:v>
                </c:pt>
                <c:pt idx="10">
                  <c:v>442364.451999999</c:v>
                </c:pt>
                <c:pt idx="11">
                  <c:v>454202.09499999997</c:v>
                </c:pt>
                <c:pt idx="12">
                  <c:v>454929.95199999987</c:v>
                </c:pt>
                <c:pt idx="13">
                  <c:v>393954.14199999906</c:v>
                </c:pt>
                <c:pt idx="14">
                  <c:v>428269.78300000011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09-41B5-B6C4-BE873346F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17600"/>
        <c:axId val="40231680"/>
      </c:barChart>
      <c:catAx>
        <c:axId val="4021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31680"/>
        <c:crosses val="autoZero"/>
        <c:auto val="1"/>
        <c:lblAlgn val="ctr"/>
        <c:lblOffset val="100"/>
        <c:noMultiLvlLbl val="0"/>
      </c:catAx>
      <c:valAx>
        <c:axId val="4023168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21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'1'!$A$19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'1'!$B$19:$P$19</c:f>
              <c:numCache>
                <c:formatCode>#,##0</c:formatCode>
                <c:ptCount val="15"/>
                <c:pt idx="0">
                  <c:v>62681.055999999982</c:v>
                </c:pt>
                <c:pt idx="1">
                  <c:v>79621.592999999993</c:v>
                </c:pt>
                <c:pt idx="2">
                  <c:v>77709.866999999998</c:v>
                </c:pt>
                <c:pt idx="3">
                  <c:v>88593.928999999989</c:v>
                </c:pt>
                <c:pt idx="4">
                  <c:v>80744.22</c:v>
                </c:pt>
                <c:pt idx="5">
                  <c:v>85348.562999999995</c:v>
                </c:pt>
                <c:pt idx="6">
                  <c:v>121368.935</c:v>
                </c:pt>
                <c:pt idx="7">
                  <c:v>124143.97100000001</c:v>
                </c:pt>
                <c:pt idx="8">
                  <c:v>115571.70700000001</c:v>
                </c:pt>
                <c:pt idx="9">
                  <c:v>109068.98599999999</c:v>
                </c:pt>
                <c:pt idx="10">
                  <c:v>136178.72600000011</c:v>
                </c:pt>
                <c:pt idx="11">
                  <c:v>153404.38699999999</c:v>
                </c:pt>
                <c:pt idx="12">
                  <c:v>167744.46300000002</c:v>
                </c:pt>
                <c:pt idx="13">
                  <c:v>164346.62300000008</c:v>
                </c:pt>
                <c:pt idx="14">
                  <c:v>163963.99600000007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D1-4561-8B87-AAE832190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23168"/>
        <c:axId val="72824704"/>
      </c:barChart>
      <c:catAx>
        <c:axId val="72823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24704"/>
        <c:crosses val="autoZero"/>
        <c:auto val="1"/>
        <c:lblAlgn val="ctr"/>
        <c:lblOffset val="100"/>
        <c:noMultiLvlLbl val="0"/>
      </c:catAx>
      <c:valAx>
        <c:axId val="728247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2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61499343832021"/>
          <c:y val="7.6990376202974642E-3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'1'!$A$21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'1'!$B$21:$P$21</c:f>
              <c:numCache>
                <c:formatCode>#,##0</c:formatCode>
                <c:ptCount val="15"/>
                <c:pt idx="0">
                  <c:v>329612.93099999957</c:v>
                </c:pt>
                <c:pt idx="1">
                  <c:v>291358.0850000002</c:v>
                </c:pt>
                <c:pt idx="2">
                  <c:v>266512.13100000017</c:v>
                </c:pt>
                <c:pt idx="3">
                  <c:v>297562.72299999994</c:v>
                </c:pt>
                <c:pt idx="4">
                  <c:v>310243.35200000007</c:v>
                </c:pt>
                <c:pt idx="5">
                  <c:v>320714.53100000008</c:v>
                </c:pt>
                <c:pt idx="6">
                  <c:v>286229.11899999983</c:v>
                </c:pt>
                <c:pt idx="7">
                  <c:v>282809.19800000009</c:v>
                </c:pt>
                <c:pt idx="8">
                  <c:v>306315.68399999978</c:v>
                </c:pt>
                <c:pt idx="9">
                  <c:v>322195.815</c:v>
                </c:pt>
                <c:pt idx="10">
                  <c:v>306185.72599999886</c:v>
                </c:pt>
                <c:pt idx="11">
                  <c:v>300797.70799999998</c:v>
                </c:pt>
                <c:pt idx="12">
                  <c:v>287185.48899999983</c:v>
                </c:pt>
                <c:pt idx="13">
                  <c:v>229607.51899999898</c:v>
                </c:pt>
                <c:pt idx="14">
                  <c:v>264305.78700000001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D8-4FC4-90D7-89277E6B4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30336"/>
        <c:axId val="72860800"/>
      </c:barChart>
      <c:catAx>
        <c:axId val="7283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60800"/>
        <c:crosses val="autoZero"/>
        <c:auto val="1"/>
        <c:lblAlgn val="ctr"/>
        <c:lblOffset val="100"/>
        <c:noMultiLvlLbl val="0"/>
      </c:catAx>
      <c:valAx>
        <c:axId val="7286080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30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73-4A96-8973-49D6C42A1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892800"/>
        <c:axId val="72894336"/>
      </c:lineChart>
      <c:catAx>
        <c:axId val="72892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94336"/>
        <c:crosses val="autoZero"/>
        <c:auto val="1"/>
        <c:lblAlgn val="ctr"/>
        <c:lblOffset val="100"/>
        <c:noMultiLvlLbl val="0"/>
      </c:catAx>
      <c:valAx>
        <c:axId val="72894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89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'1'!$A$28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'1'!$B$28:$P$28</c:f>
              <c:numCache>
                <c:formatCode>#,##0</c:formatCode>
                <c:ptCount val="15"/>
                <c:pt idx="0">
                  <c:v>203692.62899999981</c:v>
                </c:pt>
                <c:pt idx="1">
                  <c:v>204985.89900000018</c:v>
                </c:pt>
                <c:pt idx="2">
                  <c:v>199789.29300000027</c:v>
                </c:pt>
                <c:pt idx="3">
                  <c:v>228223.55300000007</c:v>
                </c:pt>
                <c:pt idx="4">
                  <c:v>265930.68799999997</c:v>
                </c:pt>
                <c:pt idx="5">
                  <c:v>297441.74100000004</c:v>
                </c:pt>
                <c:pt idx="6">
                  <c:v>313195.50799999997</c:v>
                </c:pt>
                <c:pt idx="7">
                  <c:v>319331.63400000008</c:v>
                </c:pt>
                <c:pt idx="8">
                  <c:v>313646.51399999997</c:v>
                </c:pt>
                <c:pt idx="9">
                  <c:v>292708.82400000008</c:v>
                </c:pt>
                <c:pt idx="10">
                  <c:v>335676.5479999996</c:v>
                </c:pt>
                <c:pt idx="11">
                  <c:v>346139.44199999998</c:v>
                </c:pt>
                <c:pt idx="12">
                  <c:v>364472.386</c:v>
                </c:pt>
                <c:pt idx="13">
                  <c:v>462235.53400000004</c:v>
                </c:pt>
                <c:pt idx="14">
                  <c:v>498005.68200000137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32-4408-B093-863852791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14048"/>
        <c:axId val="72915584"/>
      </c:barChart>
      <c:catAx>
        <c:axId val="72914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15584"/>
        <c:crosses val="autoZero"/>
        <c:auto val="1"/>
        <c:lblAlgn val="ctr"/>
        <c:lblOffset val="100"/>
        <c:noMultiLvlLbl val="0"/>
      </c:catAx>
      <c:valAx>
        <c:axId val="729155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14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4</xdr:col>
      <xdr:colOff>38100</xdr:colOff>
      <xdr:row>4</xdr:row>
      <xdr:rowOff>76200</xdr:rowOff>
    </xdr:to>
    <xdr:pic>
      <xdr:nvPicPr>
        <xdr:cNvPr id="1145" name="Imagem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866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76200</xdr:colOff>
      <xdr:row>5</xdr:row>
      <xdr:rowOff>76200</xdr:rowOff>
    </xdr:from>
    <xdr:to>
      <xdr:col>17</xdr:col>
      <xdr:colOff>57150</xdr:colOff>
      <xdr:row>6</xdr:row>
      <xdr:rowOff>257175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76200</xdr:colOff>
      <xdr:row>7</xdr:row>
      <xdr:rowOff>0</xdr:rowOff>
    </xdr:from>
    <xdr:to>
      <xdr:col>17</xdr:col>
      <xdr:colOff>57150</xdr:colOff>
      <xdr:row>8</xdr:row>
      <xdr:rowOff>200025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76200</xdr:colOff>
      <xdr:row>9</xdr:row>
      <xdr:rowOff>0</xdr:rowOff>
    </xdr:from>
    <xdr:to>
      <xdr:col>17</xdr:col>
      <xdr:colOff>57150</xdr:colOff>
      <xdr:row>10</xdr:row>
      <xdr:rowOff>257175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11</xdr:row>
      <xdr:rowOff>0</xdr:rowOff>
    </xdr:from>
    <xdr:to>
      <xdr:col>16</xdr:col>
      <xdr:colOff>1219200</xdr:colOff>
      <xdr:row>12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0</xdr:colOff>
      <xdr:row>16</xdr:row>
      <xdr:rowOff>28575</xdr:rowOff>
    </xdr:from>
    <xdr:to>
      <xdr:col>16</xdr:col>
      <xdr:colOff>1219200</xdr:colOff>
      <xdr:row>17</xdr:row>
      <xdr:rowOff>219075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0</xdr:colOff>
      <xdr:row>18</xdr:row>
      <xdr:rowOff>76200</xdr:rowOff>
    </xdr:from>
    <xdr:to>
      <xdr:col>16</xdr:col>
      <xdr:colOff>1219200</xdr:colOff>
      <xdr:row>19</xdr:row>
      <xdr:rowOff>200025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0</xdr:colOff>
      <xdr:row>20</xdr:row>
      <xdr:rowOff>0</xdr:rowOff>
    </xdr:from>
    <xdr:to>
      <xdr:col>16</xdr:col>
      <xdr:colOff>1219200</xdr:colOff>
      <xdr:row>21</xdr:row>
      <xdr:rowOff>247650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22</xdr:row>
      <xdr:rowOff>0</xdr:rowOff>
    </xdr:from>
    <xdr:to>
      <xdr:col>16</xdr:col>
      <xdr:colOff>1219200</xdr:colOff>
      <xdr:row>23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47625</xdr:colOff>
      <xdr:row>27</xdr:row>
      <xdr:rowOff>104775</xdr:rowOff>
    </xdr:from>
    <xdr:to>
      <xdr:col>17</xdr:col>
      <xdr:colOff>28575</xdr:colOff>
      <xdr:row>28</xdr:row>
      <xdr:rowOff>228600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47625</xdr:colOff>
      <xdr:row>28</xdr:row>
      <xdr:rowOff>352424</xdr:rowOff>
    </xdr:from>
    <xdr:to>
      <xdr:col>17</xdr:col>
      <xdr:colOff>28575</xdr:colOff>
      <xdr:row>30</xdr:row>
      <xdr:rowOff>266699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57150</xdr:colOff>
      <xdr:row>31</xdr:row>
      <xdr:rowOff>95250</xdr:rowOff>
    </xdr:from>
    <xdr:to>
      <xdr:col>17</xdr:col>
      <xdr:colOff>38100</xdr:colOff>
      <xdr:row>32</xdr:row>
      <xdr:rowOff>228600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0</xdr:colOff>
      <xdr:row>33</xdr:row>
      <xdr:rowOff>0</xdr:rowOff>
    </xdr:from>
    <xdr:to>
      <xdr:col>16</xdr:col>
      <xdr:colOff>1219200</xdr:colOff>
      <xdr:row>34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2\cachos\Users\mjoao%20lima\Documents\COM&#201;RCIO%20EXTERNO\S&#237;ntese%20Estatistica\75.%20Novembro%202019\Sintese%20Estatistica%20Novembro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2\cachos\Users\MJL\Dropbox\IVV\S&#237;ntese%20Estatistica\Mar&#231;o%202013\Sintese%20Estatistica%20Jan_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1 (2)"/>
    </sheetNames>
    <sheetDataSet>
      <sheetData sheetId="0"/>
      <sheetData sheetId="1"/>
      <sheetData sheetId="2">
        <row r="6">
          <cell r="A6" t="str">
            <v>Exportações (1)</v>
          </cell>
        </row>
      </sheetData>
      <sheetData sheetId="3">
        <row r="7">
          <cell r="T7">
            <v>44866.651000000042</v>
          </cell>
        </row>
        <row r="8">
          <cell r="T8">
            <v>46937.144999999968</v>
          </cell>
        </row>
        <row r="9">
          <cell r="T9">
            <v>62257.105999999985</v>
          </cell>
        </row>
        <row r="10">
          <cell r="T10">
            <v>62171.204999999944</v>
          </cell>
        </row>
        <row r="11">
          <cell r="T11">
            <v>55267.650999999962</v>
          </cell>
        </row>
        <row r="12">
          <cell r="T12">
            <v>56091.163000000008</v>
          </cell>
        </row>
        <row r="13">
          <cell r="T13">
            <v>69013.110000000117</v>
          </cell>
        </row>
        <row r="14">
          <cell r="T14">
            <v>45062.92500000001</v>
          </cell>
        </row>
        <row r="15">
          <cell r="T15">
            <v>70793.574000000022</v>
          </cell>
        </row>
        <row r="16">
          <cell r="T16">
            <v>82030.592000000048</v>
          </cell>
        </row>
        <row r="17">
          <cell r="T17">
            <v>82936.982000000047</v>
          </cell>
        </row>
        <row r="18">
          <cell r="T18">
            <v>58105.801000000007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 refreshError="1"/>
      <sheetData sheetId="1" refreshError="1"/>
      <sheetData sheetId="2">
        <row r="5">
          <cell r="B5">
            <v>2007</v>
          </cell>
          <cell r="C5">
            <v>2008</v>
          </cell>
          <cell r="D5">
            <v>2009</v>
          </cell>
          <cell r="E5">
            <v>2010</v>
          </cell>
          <cell r="F5">
            <v>2011</v>
          </cell>
        </row>
        <row r="12">
          <cell r="A12" t="str">
            <v>Cobertura [ (1) / (2) ]</v>
          </cell>
          <cell r="B12">
            <v>9.4217210737695982</v>
          </cell>
          <cell r="C12">
            <v>7.1670824030294336</v>
          </cell>
          <cell r="D12">
            <v>6.8776220200097287</v>
          </cell>
          <cell r="E12">
            <v>6.8650922333739492</v>
          </cell>
          <cell r="F12">
            <v>7.8787262635609423</v>
          </cell>
        </row>
      </sheetData>
      <sheetData sheetId="3">
        <row r="5">
          <cell r="AD5">
            <v>2011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B2:K54"/>
  <sheetViews>
    <sheetView showGridLines="0" showRowColHeaders="0" tabSelected="1" zoomScaleNormal="100" workbookViewId="0">
      <selection activeCell="H59" sqref="H59"/>
    </sheetView>
  </sheetViews>
  <sheetFormatPr defaultRowHeight="15" x14ac:dyDescent="0.25"/>
  <cols>
    <col min="1" max="1" width="3.140625" customWidth="1"/>
  </cols>
  <sheetData>
    <row r="2" spans="2:11" ht="15.75" x14ac:dyDescent="0.25">
      <c r="E2" s="384" t="s">
        <v>25</v>
      </c>
      <c r="F2" s="384"/>
      <c r="G2" s="384"/>
      <c r="H2" s="384"/>
      <c r="I2" s="384"/>
      <c r="J2" s="384"/>
      <c r="K2" s="384"/>
    </row>
    <row r="3" spans="2:11" ht="15.75" x14ac:dyDescent="0.25">
      <c r="E3" s="384" t="s">
        <v>113</v>
      </c>
      <c r="F3" s="384"/>
      <c r="G3" s="384"/>
      <c r="H3" s="384"/>
      <c r="I3" s="384"/>
      <c r="J3" s="384"/>
      <c r="K3" s="384"/>
    </row>
    <row r="7" spans="2:11" ht="15.95" customHeight="1" x14ac:dyDescent="0.25"/>
    <row r="8" spans="2:11" ht="15.95" customHeight="1" x14ac:dyDescent="0.25">
      <c r="B8" s="7" t="s">
        <v>26</v>
      </c>
      <c r="C8" s="7"/>
    </row>
    <row r="9" spans="2:11" ht="15.95" customHeight="1" x14ac:dyDescent="0.25"/>
    <row r="10" spans="2:11" ht="15.95" customHeight="1" x14ac:dyDescent="0.25">
      <c r="B10" s="7" t="s">
        <v>102</v>
      </c>
      <c r="G10" t="s">
        <v>91</v>
      </c>
    </row>
    <row r="11" spans="2:11" ht="15.95" customHeight="1" x14ac:dyDescent="0.25"/>
    <row r="12" spans="2:11" ht="15.95" customHeight="1" x14ac:dyDescent="0.25">
      <c r="B12" s="7" t="s">
        <v>98</v>
      </c>
    </row>
    <row r="13" spans="2:11" ht="15.95" customHeight="1" x14ac:dyDescent="0.25">
      <c r="B13" s="7"/>
      <c r="C13" s="7"/>
      <c r="D13" s="7"/>
      <c r="E13" s="7"/>
      <c r="F13" s="7"/>
      <c r="G13" s="7"/>
    </row>
    <row r="14" spans="2:11" ht="15.95" customHeight="1" x14ac:dyDescent="0.25">
      <c r="B14" s="7" t="s">
        <v>97</v>
      </c>
      <c r="C14" s="7"/>
      <c r="D14" s="7"/>
      <c r="E14" s="7"/>
      <c r="F14" s="7"/>
      <c r="G14" s="7"/>
    </row>
    <row r="15" spans="2:11" ht="15.95" customHeight="1" x14ac:dyDescent="0.25"/>
    <row r="16" spans="2:11" ht="15.95" customHeight="1" x14ac:dyDescent="0.25">
      <c r="B16" s="7" t="s">
        <v>101</v>
      </c>
    </row>
    <row r="17" spans="2:11" ht="15.95" customHeight="1" x14ac:dyDescent="0.25">
      <c r="B17" s="7"/>
    </row>
    <row r="18" spans="2:11" ht="15.95" customHeight="1" x14ac:dyDescent="0.25">
      <c r="B18" s="374" t="s">
        <v>114</v>
      </c>
    </row>
    <row r="19" spans="2:11" ht="15.95" customHeight="1" x14ac:dyDescent="0.25">
      <c r="B19" s="7"/>
    </row>
    <row r="20" spans="2:11" ht="15.95" customHeight="1" x14ac:dyDescent="0.25">
      <c r="B20" s="374" t="s">
        <v>115</v>
      </c>
    </row>
    <row r="21" spans="2:11" ht="15.95" customHeight="1" x14ac:dyDescent="0.25">
      <c r="B21" s="13"/>
    </row>
    <row r="22" spans="2:11" ht="15.95" customHeight="1" x14ac:dyDescent="0.25">
      <c r="B22" s="374" t="s">
        <v>140</v>
      </c>
    </row>
    <row r="23" spans="2:11" ht="15.95" customHeight="1" x14ac:dyDescent="0.25">
      <c r="B23" s="7"/>
    </row>
    <row r="24" spans="2:11" x14ac:dyDescent="0.25">
      <c r="B24" s="374" t="s">
        <v>141</v>
      </c>
    </row>
    <row r="25" spans="2:11" x14ac:dyDescent="0.25">
      <c r="B25" s="7"/>
    </row>
    <row r="26" spans="2:11" x14ac:dyDescent="0.25">
      <c r="B26" s="374" t="s">
        <v>142</v>
      </c>
    </row>
    <row r="27" spans="2:11" x14ac:dyDescent="0.25">
      <c r="B27" s="7"/>
    </row>
    <row r="28" spans="2:11" x14ac:dyDescent="0.25">
      <c r="B28" s="374" t="s">
        <v>143</v>
      </c>
    </row>
    <row r="30" spans="2:11" x14ac:dyDescent="0.25">
      <c r="B30" s="374" t="s">
        <v>144</v>
      </c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374" t="s">
        <v>145</v>
      </c>
    </row>
    <row r="33" spans="2:2" x14ac:dyDescent="0.25">
      <c r="B33" s="374"/>
    </row>
    <row r="34" spans="2:2" x14ac:dyDescent="0.25">
      <c r="B34" s="374" t="s">
        <v>146</v>
      </c>
    </row>
    <row r="36" spans="2:2" x14ac:dyDescent="0.25">
      <c r="B36" s="374" t="s">
        <v>147</v>
      </c>
    </row>
    <row r="38" spans="2:2" x14ac:dyDescent="0.25">
      <c r="B38" s="374" t="s">
        <v>148</v>
      </c>
    </row>
    <row r="40" spans="2:2" x14ac:dyDescent="0.25">
      <c r="B40" s="374" t="s">
        <v>116</v>
      </c>
    </row>
    <row r="42" spans="2:2" x14ac:dyDescent="0.25">
      <c r="B42" s="374" t="s">
        <v>117</v>
      </c>
    </row>
    <row r="44" spans="2:2" x14ac:dyDescent="0.25">
      <c r="B44" s="374" t="s">
        <v>118</v>
      </c>
    </row>
    <row r="46" spans="2:2" x14ac:dyDescent="0.25">
      <c r="B46" s="374" t="s">
        <v>119</v>
      </c>
    </row>
    <row r="48" spans="2:2" x14ac:dyDescent="0.25">
      <c r="B48" s="374" t="s">
        <v>149</v>
      </c>
    </row>
    <row r="50" spans="2:2" x14ac:dyDescent="0.25">
      <c r="B50" s="374" t="s">
        <v>150</v>
      </c>
    </row>
    <row r="52" spans="2:2" x14ac:dyDescent="0.25">
      <c r="B52" s="374" t="s">
        <v>151</v>
      </c>
    </row>
    <row r="54" spans="2:2" x14ac:dyDescent="0.25">
      <c r="B54" s="374" t="s">
        <v>152</v>
      </c>
    </row>
  </sheetData>
  <customSheetViews>
    <customSheetView guid="{D2454DF7-9151-402B-B9E4-208D72282370}" showGridLines="0" showRowCol="0" fitToPage="1">
      <selection activeCell="F9" sqref="F9"/>
      <pageMargins left="0.31496062992125984" right="0.31496062992125984" top="0.35433070866141736" bottom="0.35433070866141736" header="0.31496062992125984" footer="0.31496062992125984"/>
      <pageSetup paperSize="9" scale="82" orientation="portrait" r:id="rId1"/>
    </customSheetView>
  </customSheetViews>
  <mergeCells count="2">
    <mergeCell ref="E2:K2"/>
    <mergeCell ref="E3:K3"/>
  </mergeCells>
  <hyperlinks>
    <hyperlink ref="B8:C8" location="'0'!A1" display="0 - Nota Introdutória" xr:uid="{00000000-0004-0000-0000-000002000000}"/>
    <hyperlink ref="B10" location="'1'!A1" display="1 - Evolução Recente da Balança Comercial (1.000 €)" xr:uid="{00000000-0004-0000-0000-000003000000}"/>
    <hyperlink ref="B12" location="'2'!A1" display="2 - Evolução  Mensal e Trimestral das Exportações" xr:uid="{00000000-0004-0000-0000-000004000000}"/>
    <hyperlink ref="B14" location="'3'!A1" display="3. Evolução Mensal e Timestral das Importações" xr:uid="{00000000-0004-0000-0000-000005000000}"/>
    <hyperlink ref="B16" location="'4'!A1" display="4 - Exportações por Tipo de Produto" xr:uid="{00000000-0004-0000-0000-000006000000}"/>
    <hyperlink ref="B18" location="'5'!A1" display="5 - Evolução das Exportações de Vinho (NC 2204) por Mercado / Acondicionamento" xr:uid="{639D53A5-628E-4002-80AD-09D03FB9C4B1}"/>
    <hyperlink ref="B20" location="'6'!A1" display="6 - Evolução das Exportações com Destino a uma Selecção de Mercados" xr:uid="{8AF8C389-5C10-4FB9-A044-3A3B5B44F172}"/>
    <hyperlink ref="B22" location="'7'!A1" display="7 - Evolução das Exportações de Vinho com DO + IG + Vinho ( ex-vinho mesa) por Mercado / Acondicionamento" xr:uid="{8618093E-C5C8-4F10-BF0C-87BD615EC842}"/>
    <hyperlink ref="B24" location="'8'!A1" display="8 - Evolução das Exportações de Vinho com DO + Vinho com IG + Vinho (ex-vinho mesa) com Destino a uma Selecção de Mercados" xr:uid="{DD419496-AA22-4348-BD32-46A849467BD2}"/>
    <hyperlink ref="B26" location="'9'!A1" display="9 - Evolução das Exportações de Vinho com DO + IG por Mercado / Acondicionamento" xr:uid="{C7F8D1EF-062C-4D0E-874D-BE4B6CC081E8}"/>
    <hyperlink ref="B28" location="'10'!A1" display="10 - Evolução das Exportações de Vinho com DO + Vinho com IG com Destino a uma Selecção de Mercados" xr:uid="{C6F99E1A-13F2-4DF3-A918-8CC22EC68CF9}"/>
    <hyperlink ref="B30" location="'11'!A1" display="11 - Evolução das Exportações de Vinho com DO por Mercado / Acondicionamento" xr:uid="{5667129B-243E-4EE1-BE34-552FCAB52F96}"/>
    <hyperlink ref="B32" location="'12'!A1" display="12 - Evolução das Exportações de Vinho com DO com Destino a uma Selecção de Mercados" xr:uid="{0946DB48-98E6-4D84-9A87-AB6775787816}"/>
    <hyperlink ref="B34" location="'13'!A1" display="13 - Evolução das Exportações de Vinho com DO Vinho Verde -  Branco e Acondicionamento até 2 litros - com Destino a uma Seleção de Mercados" xr:uid="{94B3E691-47CC-4ED0-B626-B3D43B293FED}"/>
    <hyperlink ref="B36" location="'14'!A1" display="14 - Evolução das Exportações de Vinho com IG por Mercado / Acondicionamento" xr:uid="{B67499DB-56B3-4B02-BABB-294F6CFF8EDC}"/>
    <hyperlink ref="B38" location="'15'!A1" display="15 - Evolução das Exportações de Vinho com IG com Destino a uma Seleção de Mercados" xr:uid="{98F2A589-2BB6-4DF2-A03D-4C77343A3B18}"/>
    <hyperlink ref="B40" location="'16'!A1" display="16 - Evolução das Exportações de Vinho ( ex-vinho mesa) por Mercado / Acondicionamento" xr:uid="{D882D313-9305-407B-817A-EC9245C43FE3}"/>
    <hyperlink ref="B42" location="'17'!A1" display="17- Evolução das Exportações de Vinho (ex-vinho mesa) com Destino a uma Seleção de Mercados" xr:uid="{160D57FC-1412-4A94-A064-8BC175B2B32B}"/>
    <hyperlink ref="B44" location="'18'!A1" display="18- Evolução das Exportações de Vinhos Espumantes e Espumosos por Mercado" xr:uid="{7C44A76B-E275-4406-87E1-6396E662F7CC}"/>
    <hyperlink ref="B46" location="'19'!A1" display="19 - Evolução das Exportações de Vinhos Espumantes e Espumosos com Destino a uma Seleção de Mercados" xr:uid="{84A083A2-321B-479B-B8E4-3CEB5A4804B5}"/>
    <hyperlink ref="B48" location="'20'!A1" display="20 - Evolução das Exportações de Vinho Licoroso com DO Porto por Mercado" xr:uid="{30E06D11-EE85-4FF7-9E2E-710BAEE471E1}"/>
    <hyperlink ref="B50" location="'21'!A1" display="21 - Evolução das Exportações de Vinho Licoroso com DO Porto com Destino a uma Seleção de Mercados" xr:uid="{A9359902-22AB-4070-BEB5-A371EC235C09}"/>
    <hyperlink ref="B52" location="'22'!A1" display="22 - Evolução das Exportações de Vinho Licoroso com DO Madeira por Mercado" xr:uid="{A8FACBD6-3D96-49AD-A60F-072E970FE83A}"/>
    <hyperlink ref="B54" location="'23'!A1" display="23 - Evolução das Exportações de Vinho Licoroso com DO Madeira com Destino a uma Seleção de Mercados" xr:uid="{47944860-A69D-4F8A-AA45-E4CF93A8F40C}"/>
  </hyperlinks>
  <pageMargins left="0.31496062992125984" right="0.31496062992125984" top="0.35433070866141736" bottom="0.35433070866141736" header="0.31496062992125984" footer="0.31496062992125984"/>
  <pageSetup paperSize="9" scale="81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9">
    <pageSetUpPr fitToPage="1"/>
  </sheetPr>
  <dimension ref="A1:P96"/>
  <sheetViews>
    <sheetView showGridLines="0" workbookViewId="0">
      <selection activeCell="I101" sqref="I101"/>
    </sheetView>
  </sheetViews>
  <sheetFormatPr defaultRowHeight="15" x14ac:dyDescent="0.25"/>
  <cols>
    <col min="1" max="1" width="32.85546875" customWidth="1"/>
    <col min="2" max="2" width="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6" t="s">
        <v>128</v>
      </c>
    </row>
    <row r="3" spans="1:16" ht="8.25" customHeight="1" thickBot="1" x14ac:dyDescent="0.3"/>
    <row r="4" spans="1:16" x14ac:dyDescent="0.25">
      <c r="A4" s="437" t="s">
        <v>3</v>
      </c>
      <c r="B4" s="425" t="s">
        <v>1</v>
      </c>
      <c r="C4" s="421"/>
      <c r="D4" s="425" t="s">
        <v>104</v>
      </c>
      <c r="E4" s="421"/>
      <c r="F4" s="176" t="s">
        <v>0</v>
      </c>
      <c r="H4" s="435" t="s">
        <v>19</v>
      </c>
      <c r="I4" s="436"/>
      <c r="J4" s="425" t="s">
        <v>104</v>
      </c>
      <c r="K4" s="426"/>
      <c r="L4" s="176" t="s">
        <v>0</v>
      </c>
      <c r="N4" s="433" t="s">
        <v>22</v>
      </c>
      <c r="O4" s="421"/>
      <c r="P4" s="176" t="s">
        <v>0</v>
      </c>
    </row>
    <row r="5" spans="1:16" x14ac:dyDescent="0.25">
      <c r="A5" s="438"/>
      <c r="B5" s="428" t="s">
        <v>56</v>
      </c>
      <c r="C5" s="430"/>
      <c r="D5" s="428" t="str">
        <f>B5</f>
        <v>jan</v>
      </c>
      <c r="E5" s="430"/>
      <c r="F5" s="177" t="s">
        <v>127</v>
      </c>
      <c r="H5" s="431" t="str">
        <f>B5</f>
        <v>jan</v>
      </c>
      <c r="I5" s="430"/>
      <c r="J5" s="428" t="str">
        <f>B5</f>
        <v>jan</v>
      </c>
      <c r="K5" s="429"/>
      <c r="L5" s="177" t="str">
        <f>F5</f>
        <v>2022/2021</v>
      </c>
      <c r="N5" s="431" t="str">
        <f>B5</f>
        <v>jan</v>
      </c>
      <c r="O5" s="429"/>
      <c r="P5" s="177" t="str">
        <f>F5</f>
        <v>2022/2021</v>
      </c>
    </row>
    <row r="6" spans="1:16" ht="19.5" customHeight="1" thickBot="1" x14ac:dyDescent="0.3">
      <c r="A6" s="439"/>
      <c r="B6" s="120">
        <v>2021</v>
      </c>
      <c r="C6" s="180">
        <v>2022</v>
      </c>
      <c r="D6" s="120">
        <f>B6</f>
        <v>2021</v>
      </c>
      <c r="E6" s="180">
        <f>C6</f>
        <v>2022</v>
      </c>
      <c r="F6" s="178" t="s">
        <v>1</v>
      </c>
      <c r="H6" s="31">
        <f>B6</f>
        <v>2021</v>
      </c>
      <c r="I6" s="180">
        <f>E6</f>
        <v>2022</v>
      </c>
      <c r="J6" s="120">
        <f>B6</f>
        <v>2021</v>
      </c>
      <c r="K6" s="180">
        <f>C6</f>
        <v>2022</v>
      </c>
      <c r="L6" s="357">
        <v>1000</v>
      </c>
      <c r="N6" s="31">
        <f>B6</f>
        <v>2021</v>
      </c>
      <c r="O6" s="180">
        <f>C6</f>
        <v>2022</v>
      </c>
      <c r="P6" s="178"/>
    </row>
    <row r="7" spans="1:16" ht="20.100000000000001" customHeight="1" x14ac:dyDescent="0.25">
      <c r="A7" s="14" t="s">
        <v>155</v>
      </c>
      <c r="B7" s="46">
        <v>11457.970000000001</v>
      </c>
      <c r="C7" s="195">
        <v>11729.85</v>
      </c>
      <c r="D7" s="345">
        <f>B7/$B$33</f>
        <v>6.3932500761634606E-2</v>
      </c>
      <c r="E7" s="344">
        <f>C7/$C$33</f>
        <v>6.4418503537378935E-2</v>
      </c>
      <c r="F7" s="67">
        <f>(C7-B7)/B7</f>
        <v>2.372846149885182E-2</v>
      </c>
      <c r="H7" s="46">
        <v>3488.9960000000001</v>
      </c>
      <c r="I7" s="195">
        <v>4118.8429999999998</v>
      </c>
      <c r="J7" s="345">
        <f>H7/$H$33</f>
        <v>9.4867269688570177E-2</v>
      </c>
      <c r="K7" s="344">
        <f>I7/$I$33</f>
        <v>0.10307715943556212</v>
      </c>
      <c r="L7" s="67">
        <f>(I7-H7)/H7</f>
        <v>0.18052385270719706</v>
      </c>
      <c r="N7" s="40">
        <f t="shared" ref="N7:N33" si="0">(H7/B7)*10</f>
        <v>3.045038519039585</v>
      </c>
      <c r="O7" s="200">
        <f t="shared" ref="O7:O33" si="1">(I7/C7)*10</f>
        <v>3.5114200096335413</v>
      </c>
      <c r="P7" s="76">
        <f>(O7-N7)/N7</f>
        <v>0.1531611136206758</v>
      </c>
    </row>
    <row r="8" spans="1:16" ht="20.100000000000001" customHeight="1" x14ac:dyDescent="0.25">
      <c r="A8" s="14" t="s">
        <v>154</v>
      </c>
      <c r="B8" s="25">
        <v>16367.130000000003</v>
      </c>
      <c r="C8" s="188">
        <v>12058.419999999998</v>
      </c>
      <c r="D8" s="345">
        <f t="shared" ref="D8:D32" si="2">B8/$B$33</f>
        <v>9.1324340279366478E-2</v>
      </c>
      <c r="E8" s="295">
        <f t="shared" ref="E8:E32" si="3">C8/$C$33</f>
        <v>6.6222958641858232E-2</v>
      </c>
      <c r="F8" s="67">
        <f t="shared" ref="F8:F33" si="4">(C8-B8)/B8</f>
        <v>-0.26325385085839753</v>
      </c>
      <c r="H8" s="25">
        <v>4018.373</v>
      </c>
      <c r="I8" s="188">
        <v>3868.7599999999993</v>
      </c>
      <c r="J8" s="345">
        <f t="shared" ref="J8:J32" si="5">H8/$H$33</f>
        <v>0.10926125312275188</v>
      </c>
      <c r="K8" s="295">
        <f t="shared" ref="K8:K32" si="6">I8/$I$33</f>
        <v>9.6818643327246323E-2</v>
      </c>
      <c r="L8" s="67">
        <f t="shared" ref="L8:L33" si="7">(I8-H8)/H8</f>
        <v>-3.7232233045563647E-2</v>
      </c>
      <c r="N8" s="40">
        <f t="shared" si="0"/>
        <v>2.4551482147450403</v>
      </c>
      <c r="O8" s="201">
        <f t="shared" si="1"/>
        <v>3.2083473622580732</v>
      </c>
      <c r="P8" s="67">
        <f t="shared" ref="P8:P71" si="8">(O8-N8)/N8</f>
        <v>0.30678357542306273</v>
      </c>
    </row>
    <row r="9" spans="1:16" ht="20.100000000000001" customHeight="1" x14ac:dyDescent="0.25">
      <c r="A9" s="14" t="s">
        <v>157</v>
      </c>
      <c r="B9" s="25">
        <v>16412.550000000003</v>
      </c>
      <c r="C9" s="188">
        <v>13090.330000000002</v>
      </c>
      <c r="D9" s="345">
        <f t="shared" si="2"/>
        <v>9.1577772098841784E-2</v>
      </c>
      <c r="E9" s="295">
        <f t="shared" si="3"/>
        <v>7.189004713704418E-2</v>
      </c>
      <c r="F9" s="67">
        <f t="shared" si="4"/>
        <v>-0.20241948996347311</v>
      </c>
      <c r="H9" s="25">
        <v>4428.8310000000001</v>
      </c>
      <c r="I9" s="188">
        <v>3758.1550000000002</v>
      </c>
      <c r="J9" s="345">
        <f t="shared" si="5"/>
        <v>0.12042177889630712</v>
      </c>
      <c r="K9" s="295">
        <f t="shared" si="6"/>
        <v>9.4050669597883427E-2</v>
      </c>
      <c r="L9" s="67">
        <f t="shared" si="7"/>
        <v>-0.15143409175017061</v>
      </c>
      <c r="N9" s="40">
        <f t="shared" si="0"/>
        <v>2.6984417412285104</v>
      </c>
      <c r="O9" s="201">
        <f t="shared" si="1"/>
        <v>2.8709398464362623</v>
      </c>
      <c r="P9" s="67">
        <f t="shared" si="8"/>
        <v>6.3925080379619109E-2</v>
      </c>
    </row>
    <row r="10" spans="1:16" ht="20.100000000000001" customHeight="1" x14ac:dyDescent="0.25">
      <c r="A10" s="14" t="s">
        <v>161</v>
      </c>
      <c r="B10" s="25">
        <v>14807.559999999996</v>
      </c>
      <c r="C10" s="188">
        <v>30472.710000000006</v>
      </c>
      <c r="D10" s="345">
        <f t="shared" si="2"/>
        <v>8.2622344182952986E-2</v>
      </c>
      <c r="E10" s="295">
        <f t="shared" si="3"/>
        <v>0.16735136228754185</v>
      </c>
      <c r="F10" s="67">
        <f t="shared" si="4"/>
        <v>1.0579156863115877</v>
      </c>
      <c r="H10" s="25">
        <v>1736.498</v>
      </c>
      <c r="I10" s="188">
        <v>3318.0480000000002</v>
      </c>
      <c r="J10" s="345">
        <f t="shared" si="5"/>
        <v>4.7216111477245241E-2</v>
      </c>
      <c r="K10" s="295">
        <f t="shared" si="6"/>
        <v>8.3036659253787545E-2</v>
      </c>
      <c r="L10" s="67">
        <f t="shared" si="7"/>
        <v>0.91076983676341705</v>
      </c>
      <c r="N10" s="40">
        <f t="shared" si="0"/>
        <v>1.1727104262957575</v>
      </c>
      <c r="O10" s="201">
        <f t="shared" si="1"/>
        <v>1.0888588510834776</v>
      </c>
      <c r="P10" s="67">
        <f t="shared" si="8"/>
        <v>-7.1502370348272629E-2</v>
      </c>
    </row>
    <row r="11" spans="1:16" ht="20.100000000000001" customHeight="1" x14ac:dyDescent="0.25">
      <c r="A11" s="14" t="s">
        <v>156</v>
      </c>
      <c r="B11" s="25">
        <v>6934.9700000000012</v>
      </c>
      <c r="C11" s="188">
        <v>10970.45</v>
      </c>
      <c r="D11" s="345">
        <f t="shared" si="2"/>
        <v>3.869533388609965E-2</v>
      </c>
      <c r="E11" s="295">
        <f t="shared" si="3"/>
        <v>6.0247997385443022E-2</v>
      </c>
      <c r="F11" s="67">
        <f t="shared" si="4"/>
        <v>0.58190302193088062</v>
      </c>
      <c r="H11" s="25">
        <v>1567.3149999999998</v>
      </c>
      <c r="I11" s="188">
        <v>2697.7190000000005</v>
      </c>
      <c r="J11" s="345">
        <f t="shared" si="5"/>
        <v>4.261595450150741E-2</v>
      </c>
      <c r="K11" s="295">
        <f t="shared" si="6"/>
        <v>6.7512457133069956E-2</v>
      </c>
      <c r="L11" s="67">
        <f t="shared" si="7"/>
        <v>0.72123599914503522</v>
      </c>
      <c r="N11" s="40">
        <f t="shared" si="0"/>
        <v>2.2600169863748505</v>
      </c>
      <c r="O11" s="201">
        <f t="shared" si="1"/>
        <v>2.4590777953502365</v>
      </c>
      <c r="P11" s="67">
        <f t="shared" si="8"/>
        <v>8.8079341958702179E-2</v>
      </c>
    </row>
    <row r="12" spans="1:16" ht="20.100000000000001" customHeight="1" x14ac:dyDescent="0.25">
      <c r="A12" s="14" t="s">
        <v>160</v>
      </c>
      <c r="B12" s="25">
        <v>7008.5599999999995</v>
      </c>
      <c r="C12" s="188">
        <v>7359.52</v>
      </c>
      <c r="D12" s="345">
        <f t="shared" si="2"/>
        <v>3.9105946999159688E-2</v>
      </c>
      <c r="E12" s="295">
        <f t="shared" si="3"/>
        <v>4.0417333994331645E-2</v>
      </c>
      <c r="F12" s="67">
        <f t="shared" si="4"/>
        <v>5.0075907176367326E-2</v>
      </c>
      <c r="H12" s="25">
        <v>2032.2739999999999</v>
      </c>
      <c r="I12" s="188">
        <v>2690.29</v>
      </c>
      <c r="J12" s="345">
        <f t="shared" si="5"/>
        <v>5.5258385403442495E-2</v>
      </c>
      <c r="K12" s="295">
        <f t="shared" si="6"/>
        <v>6.7326540792620265E-2</v>
      </c>
      <c r="L12" s="67">
        <f t="shared" si="7"/>
        <v>0.32378311192290021</v>
      </c>
      <c r="N12" s="40">
        <f t="shared" si="0"/>
        <v>2.8997026493316747</v>
      </c>
      <c r="O12" s="201">
        <f t="shared" si="1"/>
        <v>3.6555237298084653</v>
      </c>
      <c r="P12" s="67">
        <f t="shared" si="8"/>
        <v>0.26065468493846872</v>
      </c>
    </row>
    <row r="13" spans="1:16" ht="20.100000000000001" customHeight="1" x14ac:dyDescent="0.25">
      <c r="A13" s="14" t="s">
        <v>153</v>
      </c>
      <c r="B13" s="25">
        <v>16078.66</v>
      </c>
      <c r="C13" s="188">
        <v>14393.06</v>
      </c>
      <c r="D13" s="345">
        <f t="shared" si="2"/>
        <v>8.9714752499444828E-2</v>
      </c>
      <c r="E13" s="295">
        <f t="shared" si="3"/>
        <v>7.9044436759524397E-2</v>
      </c>
      <c r="F13" s="67">
        <f t="shared" si="4"/>
        <v>-0.10483460686400486</v>
      </c>
      <c r="H13" s="25">
        <v>2670.8609999999999</v>
      </c>
      <c r="I13" s="188">
        <v>2428.2240000000002</v>
      </c>
      <c r="J13" s="345">
        <f t="shared" si="5"/>
        <v>7.2621834701926916E-2</v>
      </c>
      <c r="K13" s="295">
        <f t="shared" si="6"/>
        <v>6.0768141051566762E-2</v>
      </c>
      <c r="L13" s="67">
        <f t="shared" si="7"/>
        <v>-9.0845985620367262E-2</v>
      </c>
      <c r="N13" s="40">
        <f t="shared" si="0"/>
        <v>1.6611216357582037</v>
      </c>
      <c r="O13" s="201">
        <f t="shared" si="1"/>
        <v>1.6870797453772863</v>
      </c>
      <c r="P13" s="67">
        <f t="shared" si="8"/>
        <v>1.5626856613202973E-2</v>
      </c>
    </row>
    <row r="14" spans="1:16" ht="20.100000000000001" customHeight="1" x14ac:dyDescent="0.25">
      <c r="A14" s="14" t="s">
        <v>163</v>
      </c>
      <c r="B14" s="25">
        <v>7205.2899999999991</v>
      </c>
      <c r="C14" s="188">
        <v>9187.0099999999984</v>
      </c>
      <c r="D14" s="345">
        <f t="shared" si="2"/>
        <v>4.0203649373562515E-2</v>
      </c>
      <c r="E14" s="295">
        <f t="shared" si="3"/>
        <v>5.045362354871849E-2</v>
      </c>
      <c r="F14" s="67">
        <f t="shared" si="4"/>
        <v>0.27503681323027934</v>
      </c>
      <c r="H14" s="25">
        <v>1587.002</v>
      </c>
      <c r="I14" s="188">
        <v>2017.9059999999997</v>
      </c>
      <c r="J14" s="345">
        <f t="shared" si="5"/>
        <v>4.3151252317371602E-2</v>
      </c>
      <c r="K14" s="295">
        <f t="shared" si="6"/>
        <v>5.0499622949449006E-2</v>
      </c>
      <c r="L14" s="67">
        <f t="shared" si="7"/>
        <v>0.27152076682953125</v>
      </c>
      <c r="N14" s="40">
        <f t="shared" si="0"/>
        <v>2.2025511811460747</v>
      </c>
      <c r="O14" s="201">
        <f t="shared" si="1"/>
        <v>2.1964774175711139</v>
      </c>
      <c r="P14" s="67">
        <f t="shared" si="8"/>
        <v>-2.7576038309359016E-3</v>
      </c>
    </row>
    <row r="15" spans="1:16" ht="20.100000000000001" customHeight="1" x14ac:dyDescent="0.25">
      <c r="A15" s="14" t="s">
        <v>164</v>
      </c>
      <c r="B15" s="25">
        <v>11011.320000000002</v>
      </c>
      <c r="C15" s="188">
        <v>9242.3599999999988</v>
      </c>
      <c r="D15" s="345">
        <f t="shared" si="2"/>
        <v>6.1440309608648165E-2</v>
      </c>
      <c r="E15" s="295">
        <f t="shared" si="3"/>
        <v>5.0757597100877634E-2</v>
      </c>
      <c r="F15" s="67">
        <f t="shared" si="4"/>
        <v>-0.16064922279980987</v>
      </c>
      <c r="H15" s="25">
        <v>2357.6850000000004</v>
      </c>
      <c r="I15" s="188">
        <v>1941.6539999999998</v>
      </c>
      <c r="J15" s="345">
        <f t="shared" si="5"/>
        <v>6.4106447452418003E-2</v>
      </c>
      <c r="K15" s="295">
        <f t="shared" si="6"/>
        <v>4.8591359011911091E-2</v>
      </c>
      <c r="L15" s="67">
        <f t="shared" si="7"/>
        <v>-0.17645741479459748</v>
      </c>
      <c r="N15" s="40">
        <f t="shared" si="0"/>
        <v>2.1411465655343775</v>
      </c>
      <c r="O15" s="201">
        <f t="shared" si="1"/>
        <v>2.1008205696380577</v>
      </c>
      <c r="P15" s="67">
        <f t="shared" si="8"/>
        <v>-1.8833832557490254E-2</v>
      </c>
    </row>
    <row r="16" spans="1:16" ht="20.100000000000001" customHeight="1" x14ac:dyDescent="0.25">
      <c r="A16" s="14" t="s">
        <v>159</v>
      </c>
      <c r="B16" s="25">
        <v>14179.399999999998</v>
      </c>
      <c r="C16" s="188">
        <v>11503.379999999997</v>
      </c>
      <c r="D16" s="345">
        <f t="shared" si="2"/>
        <v>7.9117374307972665E-2</v>
      </c>
      <c r="E16" s="295">
        <f t="shared" si="3"/>
        <v>6.3174765680875197E-2</v>
      </c>
      <c r="F16" s="67">
        <f t="shared" si="4"/>
        <v>-0.18872589813391263</v>
      </c>
      <c r="H16" s="25">
        <v>2295.4119999999998</v>
      </c>
      <c r="I16" s="188">
        <v>1836.52</v>
      </c>
      <c r="J16" s="345">
        <f t="shared" si="5"/>
        <v>6.2413218372958934E-2</v>
      </c>
      <c r="K16" s="295">
        <f t="shared" si="6"/>
        <v>4.5960301192980293E-2</v>
      </c>
      <c r="L16" s="67">
        <f t="shared" si="7"/>
        <v>-0.19991705192793272</v>
      </c>
      <c r="N16" s="40">
        <f t="shared" si="0"/>
        <v>1.6188357758438299</v>
      </c>
      <c r="O16" s="201">
        <f t="shared" si="1"/>
        <v>1.5965046794942013</v>
      </c>
      <c r="P16" s="67">
        <f t="shared" si="8"/>
        <v>-1.379454091814122E-2</v>
      </c>
    </row>
    <row r="17" spans="1:16" ht="20.100000000000001" customHeight="1" x14ac:dyDescent="0.25">
      <c r="A17" s="14" t="s">
        <v>166</v>
      </c>
      <c r="B17" s="25">
        <v>5066.54</v>
      </c>
      <c r="C17" s="188">
        <v>3860.4900000000007</v>
      </c>
      <c r="D17" s="345">
        <f t="shared" si="2"/>
        <v>2.8269979098291598E-2</v>
      </c>
      <c r="E17" s="295">
        <f t="shared" si="3"/>
        <v>2.1201207920051496E-2</v>
      </c>
      <c r="F17" s="67">
        <f t="shared" si="4"/>
        <v>-0.23804213526390777</v>
      </c>
      <c r="H17" s="25">
        <v>1048.0059999999999</v>
      </c>
      <c r="I17" s="188">
        <v>842.94499999999994</v>
      </c>
      <c r="J17" s="345">
        <f t="shared" si="5"/>
        <v>2.8495724224745361E-2</v>
      </c>
      <c r="K17" s="295">
        <f t="shared" si="6"/>
        <v>2.1095335792213954E-2</v>
      </c>
      <c r="L17" s="67">
        <f t="shared" si="7"/>
        <v>-0.19566777289442994</v>
      </c>
      <c r="N17" s="40">
        <f t="shared" si="0"/>
        <v>2.0684846068520133</v>
      </c>
      <c r="O17" s="201">
        <f t="shared" si="1"/>
        <v>2.1835181544311726</v>
      </c>
      <c r="P17" s="67">
        <f t="shared" si="8"/>
        <v>5.561247456137787E-2</v>
      </c>
    </row>
    <row r="18" spans="1:16" ht="20.100000000000001" customHeight="1" x14ac:dyDescent="0.25">
      <c r="A18" s="14" t="s">
        <v>162</v>
      </c>
      <c r="B18" s="25">
        <v>2873.7599999999998</v>
      </c>
      <c r="C18" s="188">
        <v>3188.4500000000003</v>
      </c>
      <c r="D18" s="345">
        <f t="shared" si="2"/>
        <v>1.6034835436709558E-2</v>
      </c>
      <c r="E18" s="295">
        <f t="shared" si="3"/>
        <v>1.7510469239057268E-2</v>
      </c>
      <c r="F18" s="67">
        <f t="shared" si="4"/>
        <v>0.10950462112354564</v>
      </c>
      <c r="H18" s="25">
        <v>678.86099999999999</v>
      </c>
      <c r="I18" s="188">
        <v>816.64099999999996</v>
      </c>
      <c r="J18" s="345">
        <f t="shared" si="5"/>
        <v>1.8458516309004778E-2</v>
      </c>
      <c r="K18" s="295">
        <f t="shared" si="6"/>
        <v>2.0437058309485667E-2</v>
      </c>
      <c r="L18" s="67">
        <f t="shared" si="7"/>
        <v>0.20295760104056645</v>
      </c>
      <c r="N18" s="40">
        <f t="shared" si="0"/>
        <v>2.3622745114414565</v>
      </c>
      <c r="O18" s="201">
        <f t="shared" si="1"/>
        <v>2.561247628157882</v>
      </c>
      <c r="P18" s="67">
        <f t="shared" si="8"/>
        <v>8.422946433732309E-2</v>
      </c>
    </row>
    <row r="19" spans="1:16" ht="20.100000000000001" customHeight="1" x14ac:dyDescent="0.25">
      <c r="A19" s="14" t="s">
        <v>158</v>
      </c>
      <c r="B19" s="25">
        <v>2483.23</v>
      </c>
      <c r="C19" s="188">
        <v>3063.91</v>
      </c>
      <c r="D19" s="345">
        <f t="shared" si="2"/>
        <v>1.385577932795372E-2</v>
      </c>
      <c r="E19" s="295">
        <f t="shared" si="3"/>
        <v>1.6826515017089792E-2</v>
      </c>
      <c r="F19" s="67">
        <f t="shared" si="4"/>
        <v>0.2338406027633364</v>
      </c>
      <c r="H19" s="25">
        <v>716.45299999999997</v>
      </c>
      <c r="I19" s="188">
        <v>787.86500000000001</v>
      </c>
      <c r="J19" s="345">
        <f t="shared" si="5"/>
        <v>1.9480658610725024E-2</v>
      </c>
      <c r="K19" s="295">
        <f t="shared" si="6"/>
        <v>1.9716917158216312E-2</v>
      </c>
      <c r="L19" s="67">
        <f t="shared" si="7"/>
        <v>9.9674368032515795E-2</v>
      </c>
      <c r="N19" s="40">
        <f t="shared" si="0"/>
        <v>2.8851656914583024</v>
      </c>
      <c r="O19" s="201">
        <f t="shared" si="1"/>
        <v>2.5714364978083557</v>
      </c>
      <c r="P19" s="67">
        <f t="shared" si="8"/>
        <v>-0.10873870938461519</v>
      </c>
    </row>
    <row r="20" spans="1:16" ht="20.100000000000001" customHeight="1" x14ac:dyDescent="0.25">
      <c r="A20" s="14" t="s">
        <v>165</v>
      </c>
      <c r="B20" s="25">
        <v>2096.7299999999996</v>
      </c>
      <c r="C20" s="188">
        <v>3231.5500000000006</v>
      </c>
      <c r="D20" s="345">
        <f t="shared" si="2"/>
        <v>1.1699209573942163E-2</v>
      </c>
      <c r="E20" s="295">
        <f t="shared" si="3"/>
        <v>1.7747167705146866E-2</v>
      </c>
      <c r="F20" s="67">
        <f t="shared" si="4"/>
        <v>0.54123325368550135</v>
      </c>
      <c r="H20" s="25">
        <v>444.39300000000003</v>
      </c>
      <c r="I20" s="188">
        <v>691.69100000000003</v>
      </c>
      <c r="J20" s="345">
        <f t="shared" si="5"/>
        <v>1.2083232706117395E-2</v>
      </c>
      <c r="K20" s="295">
        <f t="shared" si="6"/>
        <v>1.7310090111991014E-2</v>
      </c>
      <c r="L20" s="67">
        <f t="shared" si="7"/>
        <v>0.55648491312869464</v>
      </c>
      <c r="N20" s="40">
        <f t="shared" si="0"/>
        <v>2.1194574408722158</v>
      </c>
      <c r="O20" s="201">
        <f t="shared" si="1"/>
        <v>2.1404310624932306</v>
      </c>
      <c r="P20" s="67">
        <f t="shared" si="8"/>
        <v>9.8957503069198524E-3</v>
      </c>
    </row>
    <row r="21" spans="1:16" ht="20.100000000000001" customHeight="1" x14ac:dyDescent="0.25">
      <c r="A21" s="14" t="s">
        <v>171</v>
      </c>
      <c r="B21" s="25">
        <v>4582.6499999999987</v>
      </c>
      <c r="C21" s="188">
        <v>2919.38</v>
      </c>
      <c r="D21" s="345">
        <f t="shared" si="2"/>
        <v>2.5569998404194175E-2</v>
      </c>
      <c r="E21" s="295">
        <f t="shared" si="3"/>
        <v>1.6032778838344336E-2</v>
      </c>
      <c r="F21" s="67">
        <f t="shared" si="4"/>
        <v>-0.36294938518106318</v>
      </c>
      <c r="H21" s="25">
        <v>1001.5309999999999</v>
      </c>
      <c r="I21" s="188">
        <v>660.29000000000008</v>
      </c>
      <c r="J21" s="345">
        <f t="shared" si="5"/>
        <v>2.7232049414348244E-2</v>
      </c>
      <c r="K21" s="295">
        <f t="shared" si="6"/>
        <v>1.652425635153059E-2</v>
      </c>
      <c r="L21" s="67">
        <f t="shared" si="7"/>
        <v>-0.34071935866188852</v>
      </c>
      <c r="N21" s="40">
        <f t="shared" si="0"/>
        <v>2.1854843813077589</v>
      </c>
      <c r="O21" s="201">
        <f t="shared" si="1"/>
        <v>2.2617473573155946</v>
      </c>
      <c r="P21" s="67">
        <f t="shared" si="8"/>
        <v>3.4895228106000542E-2</v>
      </c>
    </row>
    <row r="22" spans="1:16" ht="20.100000000000001" customHeight="1" x14ac:dyDescent="0.25">
      <c r="A22" s="14" t="s">
        <v>169</v>
      </c>
      <c r="B22" s="25">
        <v>3235.7200000000003</v>
      </c>
      <c r="C22" s="188">
        <v>2203.5</v>
      </c>
      <c r="D22" s="345">
        <f t="shared" si="2"/>
        <v>1.805447835562812E-2</v>
      </c>
      <c r="E22" s="295">
        <f t="shared" si="3"/>
        <v>1.2101277726877538E-2</v>
      </c>
      <c r="F22" s="67">
        <f t="shared" si="4"/>
        <v>-0.3190078251517437</v>
      </c>
      <c r="H22" s="25">
        <v>670.24900000000002</v>
      </c>
      <c r="I22" s="188">
        <v>502.02700000000004</v>
      </c>
      <c r="J22" s="345">
        <f t="shared" si="5"/>
        <v>1.8224352404386385E-2</v>
      </c>
      <c r="K22" s="295">
        <f t="shared" si="6"/>
        <v>1.2563605148328535E-2</v>
      </c>
      <c r="L22" s="67">
        <f t="shared" si="7"/>
        <v>-0.25098433567226502</v>
      </c>
      <c r="N22" s="40">
        <f t="shared" si="0"/>
        <v>2.0714060549120443</v>
      </c>
      <c r="O22" s="201">
        <f t="shared" si="1"/>
        <v>2.2783163149534831</v>
      </c>
      <c r="P22" s="67">
        <f t="shared" si="8"/>
        <v>9.9888797539613522E-2</v>
      </c>
    </row>
    <row r="23" spans="1:16" ht="20.100000000000001" customHeight="1" x14ac:dyDescent="0.25">
      <c r="A23" s="14" t="s">
        <v>175</v>
      </c>
      <c r="B23" s="25">
        <v>1418.9899999999998</v>
      </c>
      <c r="C23" s="188">
        <v>1428.0600000000002</v>
      </c>
      <c r="D23" s="345">
        <f t="shared" si="2"/>
        <v>7.9175961584601693E-3</v>
      </c>
      <c r="E23" s="295">
        <f t="shared" si="3"/>
        <v>7.8426824010187149E-3</v>
      </c>
      <c r="F23" s="67">
        <f t="shared" si="4"/>
        <v>6.3918702739275066E-3</v>
      </c>
      <c r="H23" s="25">
        <v>428.85</v>
      </c>
      <c r="I23" s="188">
        <v>429.964</v>
      </c>
      <c r="J23" s="345">
        <f t="shared" si="5"/>
        <v>1.1660611994379851E-2</v>
      </c>
      <c r="K23" s="295">
        <f t="shared" si="6"/>
        <v>1.0760174102181615E-2</v>
      </c>
      <c r="L23" s="67">
        <f t="shared" si="7"/>
        <v>2.5976448641715656E-3</v>
      </c>
      <c r="N23" s="40">
        <f t="shared" si="0"/>
        <v>3.0222200297394632</v>
      </c>
      <c r="O23" s="201">
        <f t="shared" si="1"/>
        <v>3.0108258756634871</v>
      </c>
      <c r="P23" s="67">
        <f t="shared" si="8"/>
        <v>-3.7701272454866105E-3</v>
      </c>
    </row>
    <row r="24" spans="1:16" ht="20.100000000000001" customHeight="1" x14ac:dyDescent="0.25">
      <c r="A24" s="14" t="s">
        <v>170</v>
      </c>
      <c r="B24" s="25">
        <v>1112.3799999999999</v>
      </c>
      <c r="C24" s="188">
        <v>810.57999999999993</v>
      </c>
      <c r="D24" s="345">
        <f t="shared" si="2"/>
        <v>6.2067918834860878E-3</v>
      </c>
      <c r="E24" s="295">
        <f t="shared" si="3"/>
        <v>4.4515787156126137E-3</v>
      </c>
      <c r="F24" s="67">
        <f t="shared" si="4"/>
        <v>-0.27131016379294842</v>
      </c>
      <c r="H24" s="25">
        <v>304.51900000000001</v>
      </c>
      <c r="I24" s="188">
        <v>394.78199999999998</v>
      </c>
      <c r="J24" s="345">
        <f t="shared" si="5"/>
        <v>8.2799997759509334E-3</v>
      </c>
      <c r="K24" s="295">
        <f t="shared" si="6"/>
        <v>9.8797179587301782E-3</v>
      </c>
      <c r="L24" s="67">
        <f t="shared" si="7"/>
        <v>0.29641171815223344</v>
      </c>
      <c r="N24" s="40">
        <f t="shared" si="0"/>
        <v>2.7375447239252777</v>
      </c>
      <c r="O24" s="201">
        <f t="shared" si="1"/>
        <v>4.8703644304078564</v>
      </c>
      <c r="P24" s="67">
        <f t="shared" si="8"/>
        <v>0.77909949300276515</v>
      </c>
    </row>
    <row r="25" spans="1:16" ht="20.100000000000001" customHeight="1" x14ac:dyDescent="0.25">
      <c r="A25" s="14" t="s">
        <v>176</v>
      </c>
      <c r="B25" s="25">
        <v>11692.78</v>
      </c>
      <c r="C25" s="188">
        <v>5252.130000000001</v>
      </c>
      <c r="D25" s="345">
        <f t="shared" si="2"/>
        <v>6.5242679659278727E-2</v>
      </c>
      <c r="E25" s="295">
        <f t="shared" si="3"/>
        <v>2.8843877371302624E-2</v>
      </c>
      <c r="F25" s="67">
        <f t="shared" si="4"/>
        <v>-0.55082281544679701</v>
      </c>
      <c r="H25" s="25">
        <v>801.97300000000007</v>
      </c>
      <c r="I25" s="188">
        <v>374.91</v>
      </c>
      <c r="J25" s="345">
        <f t="shared" si="5"/>
        <v>2.1805983404381002E-2</v>
      </c>
      <c r="K25" s="295">
        <f t="shared" si="6"/>
        <v>9.3824061378369114E-3</v>
      </c>
      <c r="L25" s="67">
        <f t="shared" si="7"/>
        <v>-0.53251543381136268</v>
      </c>
      <c r="N25" s="40">
        <f t="shared" si="0"/>
        <v>0.68587025497785814</v>
      </c>
      <c r="O25" s="201">
        <f t="shared" si="1"/>
        <v>0.71382467684539397</v>
      </c>
      <c r="P25" s="67">
        <f t="shared" si="8"/>
        <v>4.0757594697612712E-2</v>
      </c>
    </row>
    <row r="26" spans="1:16" ht="20.100000000000001" customHeight="1" x14ac:dyDescent="0.25">
      <c r="A26" s="14" t="s">
        <v>173</v>
      </c>
      <c r="B26" s="25">
        <v>2997.91</v>
      </c>
      <c r="C26" s="188">
        <v>1336.17</v>
      </c>
      <c r="D26" s="345">
        <f t="shared" si="2"/>
        <v>1.6727560236089987E-2</v>
      </c>
      <c r="E26" s="295">
        <f t="shared" si="3"/>
        <v>7.3380368778406899E-3</v>
      </c>
      <c r="F26" s="67">
        <f t="shared" si="4"/>
        <v>-0.5542994953150695</v>
      </c>
      <c r="H26" s="25">
        <v>797.07499999999993</v>
      </c>
      <c r="I26" s="188">
        <v>371.22299999999996</v>
      </c>
      <c r="J26" s="345">
        <f t="shared" si="5"/>
        <v>2.167280472291085E-2</v>
      </c>
      <c r="K26" s="295">
        <f t="shared" si="6"/>
        <v>9.2901361758988311E-3</v>
      </c>
      <c r="L26" s="67">
        <f t="shared" si="7"/>
        <v>-0.53426841890662735</v>
      </c>
      <c r="N26" s="40">
        <f t="shared" si="0"/>
        <v>2.6587689423631793</v>
      </c>
      <c r="O26" s="201">
        <f t="shared" si="1"/>
        <v>2.7782617481308511</v>
      </c>
      <c r="P26" s="67">
        <f t="shared" si="8"/>
        <v>4.4942907171716735E-2</v>
      </c>
    </row>
    <row r="27" spans="1:16" ht="20.100000000000001" customHeight="1" x14ac:dyDescent="0.25">
      <c r="A27" s="14" t="s">
        <v>168</v>
      </c>
      <c r="B27" s="25">
        <v>1041.4799999999998</v>
      </c>
      <c r="C27" s="188">
        <v>1274.6299999999999</v>
      </c>
      <c r="D27" s="345">
        <f t="shared" si="2"/>
        <v>5.8111882727243302E-3</v>
      </c>
      <c r="E27" s="295">
        <f t="shared" si="3"/>
        <v>7.000068812802321E-3</v>
      </c>
      <c r="F27" s="67">
        <f t="shared" si="4"/>
        <v>0.22386411644966792</v>
      </c>
      <c r="H27" s="25">
        <v>297.036</v>
      </c>
      <c r="I27" s="188">
        <v>366.94200000000001</v>
      </c>
      <c r="J27" s="345">
        <f t="shared" si="5"/>
        <v>8.0765338565060348E-3</v>
      </c>
      <c r="K27" s="295">
        <f t="shared" si="6"/>
        <v>9.1830009149666634E-3</v>
      </c>
      <c r="L27" s="67">
        <f t="shared" si="7"/>
        <v>0.23534521068153358</v>
      </c>
      <c r="N27" s="40">
        <f t="shared" si="0"/>
        <v>2.8520566885585903</v>
      </c>
      <c r="O27" s="201">
        <f t="shared" si="1"/>
        <v>2.8788118905094029</v>
      </c>
      <c r="P27" s="67">
        <f t="shared" si="8"/>
        <v>9.3810203907042592E-3</v>
      </c>
    </row>
    <row r="28" spans="1:16" ht="20.100000000000001" customHeight="1" x14ac:dyDescent="0.25">
      <c r="A28" s="14" t="s">
        <v>177</v>
      </c>
      <c r="B28" s="25">
        <v>3081.93</v>
      </c>
      <c r="C28" s="188">
        <v>3552.6899999999996</v>
      </c>
      <c r="D28" s="345">
        <f t="shared" si="2"/>
        <v>1.7196370043934879E-2</v>
      </c>
      <c r="E28" s="295">
        <f t="shared" si="3"/>
        <v>1.9510818410483573E-2</v>
      </c>
      <c r="F28" s="67">
        <f t="shared" si="4"/>
        <v>0.15274844010084582</v>
      </c>
      <c r="H28" s="25">
        <v>349.29200000000009</v>
      </c>
      <c r="I28" s="188">
        <v>363.82300000000004</v>
      </c>
      <c r="J28" s="345">
        <f t="shared" si="5"/>
        <v>9.4973964900103239E-3</v>
      </c>
      <c r="K28" s="295">
        <f t="shared" si="6"/>
        <v>9.1049455823697389E-3</v>
      </c>
      <c r="L28" s="67">
        <f t="shared" si="7"/>
        <v>4.1601296336589287E-2</v>
      </c>
      <c r="N28" s="40">
        <f t="shared" si="0"/>
        <v>1.1333547484855273</v>
      </c>
      <c r="O28" s="201">
        <f t="shared" si="1"/>
        <v>1.0240775299843219</v>
      </c>
      <c r="P28" s="67">
        <f t="shared" si="8"/>
        <v>-9.6419253236667293E-2</v>
      </c>
    </row>
    <row r="29" spans="1:16" ht="20.100000000000001" customHeight="1" x14ac:dyDescent="0.25">
      <c r="A29" s="14" t="s">
        <v>191</v>
      </c>
      <c r="B29" s="25">
        <v>549.91</v>
      </c>
      <c r="C29" s="188">
        <v>1728.37</v>
      </c>
      <c r="D29" s="345">
        <f t="shared" si="2"/>
        <v>3.0683551705782508E-3</v>
      </c>
      <c r="E29" s="295">
        <f t="shared" si="3"/>
        <v>9.4919380008183923E-3</v>
      </c>
      <c r="F29" s="67">
        <f>(C29-B29)/B29</f>
        <v>2.1430052190358424</v>
      </c>
      <c r="H29" s="25">
        <v>149.04599999999999</v>
      </c>
      <c r="I29" s="188">
        <v>361.36400000000003</v>
      </c>
      <c r="J29" s="345">
        <f t="shared" si="5"/>
        <v>4.0526234704776473E-3</v>
      </c>
      <c r="K29" s="295">
        <f t="shared" si="6"/>
        <v>9.043407248655138E-3</v>
      </c>
      <c r="L29" s="67">
        <f>(I29-H29)/H29</f>
        <v>1.4245132375239862</v>
      </c>
      <c r="N29" s="40">
        <f t="shared" si="0"/>
        <v>2.7103707879471184</v>
      </c>
      <c r="O29" s="201">
        <f t="shared" si="1"/>
        <v>2.0907791734408723</v>
      </c>
      <c r="P29" s="67">
        <f>(O29-N29)/N29</f>
        <v>-0.22860031448890264</v>
      </c>
    </row>
    <row r="30" spans="1:16" ht="20.100000000000001" customHeight="1" x14ac:dyDescent="0.25">
      <c r="A30" s="14" t="s">
        <v>192</v>
      </c>
      <c r="B30" s="25">
        <v>1071.33</v>
      </c>
      <c r="C30" s="188">
        <v>1621.9499999999998</v>
      </c>
      <c r="D30" s="345">
        <f t="shared" si="2"/>
        <v>5.9777435305697251E-3</v>
      </c>
      <c r="E30" s="295">
        <f t="shared" si="3"/>
        <v>8.907495987796242E-3</v>
      </c>
      <c r="F30" s="67">
        <f t="shared" si="4"/>
        <v>0.51395928425415127</v>
      </c>
      <c r="H30" s="25">
        <v>172.88400000000001</v>
      </c>
      <c r="I30" s="188">
        <v>327.77099999999996</v>
      </c>
      <c r="J30" s="345">
        <f t="shared" si="5"/>
        <v>4.7007887234146346E-3</v>
      </c>
      <c r="K30" s="295">
        <f t="shared" si="6"/>
        <v>8.2027170313006895E-3</v>
      </c>
      <c r="L30" s="67">
        <f t="shared" si="7"/>
        <v>0.89590129798014817</v>
      </c>
      <c r="N30" s="40">
        <f t="shared" si="0"/>
        <v>1.6137324633866319</v>
      </c>
      <c r="O30" s="201">
        <f t="shared" si="1"/>
        <v>2.0208452788310365</v>
      </c>
      <c r="P30" s="67">
        <f t="shared" si="8"/>
        <v>0.25228024141624089</v>
      </c>
    </row>
    <row r="31" spans="1:16" ht="20.100000000000001" customHeight="1" x14ac:dyDescent="0.25">
      <c r="A31" s="14" t="s">
        <v>167</v>
      </c>
      <c r="B31" s="25">
        <v>684.8</v>
      </c>
      <c r="C31" s="188">
        <v>967.38999999999987</v>
      </c>
      <c r="D31" s="345">
        <f t="shared" si="2"/>
        <v>3.8210063843392302E-3</v>
      </c>
      <c r="E31" s="295">
        <f t="shared" si="3"/>
        <v>5.3127547357404402E-3</v>
      </c>
      <c r="F31" s="67">
        <f t="shared" si="4"/>
        <v>0.41266063084112142</v>
      </c>
      <c r="H31" s="25">
        <v>199.70600000000002</v>
      </c>
      <c r="I31" s="188">
        <v>311.37799999999999</v>
      </c>
      <c r="J31" s="345">
        <f t="shared" si="5"/>
        <v>5.4300901922574854E-3</v>
      </c>
      <c r="K31" s="295">
        <f t="shared" si="6"/>
        <v>7.7924698151219792E-3</v>
      </c>
      <c r="L31" s="67">
        <f t="shared" si="7"/>
        <v>0.55918199753637832</v>
      </c>
      <c r="N31" s="40">
        <f t="shared" si="0"/>
        <v>2.9162675233644864</v>
      </c>
      <c r="O31" s="201">
        <f t="shared" si="1"/>
        <v>3.2187432162829888</v>
      </c>
      <c r="P31" s="67">
        <f t="shared" si="8"/>
        <v>0.10372014586972371</v>
      </c>
    </row>
    <row r="32" spans="1:16" ht="20.100000000000001" customHeight="1" thickBot="1" x14ac:dyDescent="0.3">
      <c r="A32" s="14" t="s">
        <v>17</v>
      </c>
      <c r="B32" s="25">
        <f>B33-SUM(B7:B31)</f>
        <v>13766.25</v>
      </c>
      <c r="C32" s="188">
        <f>C33-SUM(C7:C31)</f>
        <v>15641.869999999995</v>
      </c>
      <c r="D32" s="345">
        <f t="shared" si="2"/>
        <v>7.6812104466135997E-2</v>
      </c>
      <c r="E32" s="295">
        <f t="shared" si="3"/>
        <v>8.590270616642337E-2</v>
      </c>
      <c r="F32" s="67">
        <f t="shared" si="4"/>
        <v>0.13624770725506186</v>
      </c>
      <c r="H32" s="25">
        <f>H33-SUM(H7:H31)</f>
        <v>2534.5369999999893</v>
      </c>
      <c r="I32" s="188">
        <f>I33-SUM(I7:I31)</f>
        <v>3679.0979999999909</v>
      </c>
      <c r="J32" s="345">
        <f t="shared" si="5"/>
        <v>6.8915127765884099E-2</v>
      </c>
      <c r="K32" s="295">
        <f t="shared" si="6"/>
        <v>9.2072208415095391E-2</v>
      </c>
      <c r="L32" s="67">
        <f t="shared" si="7"/>
        <v>0.45158583204743363</v>
      </c>
      <c r="N32" s="40">
        <f t="shared" si="0"/>
        <v>1.8411237628257437</v>
      </c>
      <c r="O32" s="201">
        <f t="shared" si="1"/>
        <v>2.3520832227860171</v>
      </c>
      <c r="P32" s="67">
        <f t="shared" si="8"/>
        <v>0.27752586234401561</v>
      </c>
    </row>
    <row r="33" spans="1:16" ht="26.25" customHeight="1" thickBot="1" x14ac:dyDescent="0.3">
      <c r="A33" s="18" t="s">
        <v>18</v>
      </c>
      <c r="B33" s="23">
        <v>179219.8</v>
      </c>
      <c r="C33" s="193">
        <v>182088.21000000002</v>
      </c>
      <c r="D33" s="341">
        <f>SUM(D7:D32)</f>
        <v>1.0000000000000002</v>
      </c>
      <c r="E33" s="342">
        <f>SUM(E7:E32)</f>
        <v>1</v>
      </c>
      <c r="F33" s="72">
        <f t="shared" si="4"/>
        <v>1.6004983824332093E-2</v>
      </c>
      <c r="G33" s="2"/>
      <c r="H33" s="47">
        <v>36777.657999999996</v>
      </c>
      <c r="I33" s="199">
        <v>39958.832999999991</v>
      </c>
      <c r="J33" s="341">
        <f>SUM(J7:J32)</f>
        <v>0.99999999999999978</v>
      </c>
      <c r="K33" s="342">
        <f>SUM(K7:K32)</f>
        <v>1.0000000000000002</v>
      </c>
      <c r="L33" s="72">
        <f t="shared" si="7"/>
        <v>8.6497487142873419E-2</v>
      </c>
      <c r="N33" s="35">
        <f t="shared" si="0"/>
        <v>2.0520979266799761</v>
      </c>
      <c r="O33" s="194">
        <f t="shared" si="1"/>
        <v>2.1944766769907833</v>
      </c>
      <c r="P33" s="72">
        <f t="shared" si="8"/>
        <v>6.9382044813600691E-2</v>
      </c>
    </row>
    <row r="35" spans="1:16" ht="15.75" thickBot="1" x14ac:dyDescent="0.3"/>
    <row r="36" spans="1:16" x14ac:dyDescent="0.25">
      <c r="A36" s="437" t="s">
        <v>2</v>
      </c>
      <c r="B36" s="425" t="s">
        <v>1</v>
      </c>
      <c r="C36" s="421"/>
      <c r="D36" s="425" t="s">
        <v>104</v>
      </c>
      <c r="E36" s="421"/>
      <c r="F36" s="176" t="s">
        <v>0</v>
      </c>
      <c r="H36" s="435" t="s">
        <v>19</v>
      </c>
      <c r="I36" s="436"/>
      <c r="J36" s="425" t="s">
        <v>104</v>
      </c>
      <c r="K36" s="426"/>
      <c r="L36" s="176" t="s">
        <v>0</v>
      </c>
      <c r="N36" s="433" t="s">
        <v>22</v>
      </c>
      <c r="O36" s="421"/>
      <c r="P36" s="176" t="s">
        <v>0</v>
      </c>
    </row>
    <row r="37" spans="1:16" x14ac:dyDescent="0.25">
      <c r="A37" s="438"/>
      <c r="B37" s="428" t="str">
        <f>B5</f>
        <v>jan</v>
      </c>
      <c r="C37" s="430"/>
      <c r="D37" s="428" t="str">
        <f>B5</f>
        <v>jan</v>
      </c>
      <c r="E37" s="430"/>
      <c r="F37" s="177" t="str">
        <f>F5</f>
        <v>2022/2021</v>
      </c>
      <c r="H37" s="431" t="str">
        <f>B5</f>
        <v>jan</v>
      </c>
      <c r="I37" s="430"/>
      <c r="J37" s="428" t="str">
        <f>B5</f>
        <v>jan</v>
      </c>
      <c r="K37" s="429"/>
      <c r="L37" s="177" t="str">
        <f>F37</f>
        <v>2022/2021</v>
      </c>
      <c r="N37" s="431" t="str">
        <f>B5</f>
        <v>jan</v>
      </c>
      <c r="O37" s="429"/>
      <c r="P37" s="177" t="str">
        <f>P5</f>
        <v>2022/2021</v>
      </c>
    </row>
    <row r="38" spans="1:16" ht="19.5" customHeight="1" thickBot="1" x14ac:dyDescent="0.3">
      <c r="A38" s="439"/>
      <c r="B38" s="120">
        <f>B6</f>
        <v>2021</v>
      </c>
      <c r="C38" s="180">
        <f>C6</f>
        <v>2022</v>
      </c>
      <c r="D38" s="120">
        <f>B6</f>
        <v>2021</v>
      </c>
      <c r="E38" s="180">
        <f>C6</f>
        <v>2022</v>
      </c>
      <c r="F38" s="178" t="s">
        <v>1</v>
      </c>
      <c r="H38" s="31">
        <f>B6</f>
        <v>2021</v>
      </c>
      <c r="I38" s="180">
        <f>C6</f>
        <v>2022</v>
      </c>
      <c r="J38" s="120">
        <f>B6</f>
        <v>2021</v>
      </c>
      <c r="K38" s="180">
        <f>C6</f>
        <v>2022</v>
      </c>
      <c r="L38" s="357">
        <v>1000</v>
      </c>
      <c r="N38" s="31">
        <f>B6</f>
        <v>2021</v>
      </c>
      <c r="O38" s="180">
        <f>C6</f>
        <v>2022</v>
      </c>
      <c r="P38" s="178"/>
    </row>
    <row r="39" spans="1:16" ht="20.100000000000001" customHeight="1" x14ac:dyDescent="0.25">
      <c r="A39" s="45" t="s">
        <v>153</v>
      </c>
      <c r="B39" s="46">
        <v>16078.66</v>
      </c>
      <c r="C39" s="195">
        <v>14393.06</v>
      </c>
      <c r="D39" s="345">
        <f t="shared" ref="D39:D61" si="9">B39/$B$62</f>
        <v>0.23337943735482419</v>
      </c>
      <c r="E39" s="344">
        <f t="shared" ref="E39:E61" si="10">C39/$C$62</f>
        <v>0.21664970013416185</v>
      </c>
      <c r="F39" s="67">
        <f>(C39-B39)/B39</f>
        <v>-0.10483460686400486</v>
      </c>
      <c r="H39" s="46">
        <v>2670.8609999999999</v>
      </c>
      <c r="I39" s="195">
        <v>2428.2240000000002</v>
      </c>
      <c r="J39" s="345">
        <f t="shared" ref="J39:J61" si="11">H39/$H$62</f>
        <v>0.1948471588514494</v>
      </c>
      <c r="K39" s="344">
        <f t="shared" ref="K39:K61" si="12">I39/$I$62</f>
        <v>0.17778484556219892</v>
      </c>
      <c r="L39" s="67">
        <f>(I39-H39)/H39</f>
        <v>-9.0845985620367262E-2</v>
      </c>
      <c r="N39" s="40">
        <f t="shared" ref="N39:N62" si="13">(H39/B39)*10</f>
        <v>1.6611216357582037</v>
      </c>
      <c r="O39" s="200">
        <f t="shared" ref="O39:O62" si="14">(I39/C39)*10</f>
        <v>1.6870797453772863</v>
      </c>
      <c r="P39" s="76">
        <f t="shared" si="8"/>
        <v>1.5626856613202973E-2</v>
      </c>
    </row>
    <row r="40" spans="1:16" ht="20.100000000000001" customHeight="1" x14ac:dyDescent="0.25">
      <c r="A40" s="45" t="s">
        <v>163</v>
      </c>
      <c r="B40" s="25">
        <v>7205.2899999999991</v>
      </c>
      <c r="C40" s="188">
        <v>9187.0099999999984</v>
      </c>
      <c r="D40" s="345">
        <f t="shared" si="9"/>
        <v>0.10458374803486989</v>
      </c>
      <c r="E40" s="295">
        <f t="shared" si="10"/>
        <v>0.13828629642546797</v>
      </c>
      <c r="F40" s="67">
        <f t="shared" ref="F40:F62" si="15">(C40-B40)/B40</f>
        <v>0.27503681323027934</v>
      </c>
      <c r="H40" s="25">
        <v>1587.002</v>
      </c>
      <c r="I40" s="188">
        <v>2017.9059999999997</v>
      </c>
      <c r="J40" s="345">
        <f t="shared" si="11"/>
        <v>0.11577645964786933</v>
      </c>
      <c r="K40" s="295">
        <f t="shared" si="12"/>
        <v>0.147743003351023</v>
      </c>
      <c r="L40" s="67">
        <f t="shared" ref="L40:L62" si="16">(I40-H40)/H40</f>
        <v>0.27152076682953125</v>
      </c>
      <c r="N40" s="40">
        <f t="shared" si="13"/>
        <v>2.2025511811460747</v>
      </c>
      <c r="O40" s="201">
        <f t="shared" si="14"/>
        <v>2.1964774175711139</v>
      </c>
      <c r="P40" s="67">
        <f t="shared" si="8"/>
        <v>-2.7576038309359016E-3</v>
      </c>
    </row>
    <row r="41" spans="1:16" ht="20.100000000000001" customHeight="1" x14ac:dyDescent="0.25">
      <c r="A41" s="45" t="s">
        <v>164</v>
      </c>
      <c r="B41" s="25">
        <v>11011.320000000002</v>
      </c>
      <c r="C41" s="188">
        <v>9242.3599999999988</v>
      </c>
      <c r="D41" s="345">
        <f t="shared" si="9"/>
        <v>0.15982772607505372</v>
      </c>
      <c r="E41" s="295">
        <f t="shared" si="10"/>
        <v>0.13911944524180209</v>
      </c>
      <c r="F41" s="67">
        <f t="shared" si="15"/>
        <v>-0.16064922279980987</v>
      </c>
      <c r="H41" s="25">
        <v>2357.6850000000004</v>
      </c>
      <c r="I41" s="188">
        <v>1941.6539999999998</v>
      </c>
      <c r="J41" s="345">
        <f t="shared" si="11"/>
        <v>0.17200004931618665</v>
      </c>
      <c r="K41" s="295">
        <f t="shared" si="12"/>
        <v>0.14216013700763427</v>
      </c>
      <c r="L41" s="67">
        <f t="shared" si="16"/>
        <v>-0.17645741479459748</v>
      </c>
      <c r="N41" s="40">
        <f t="shared" si="13"/>
        <v>2.1411465655343775</v>
      </c>
      <c r="O41" s="201">
        <f t="shared" si="14"/>
        <v>2.1008205696380577</v>
      </c>
      <c r="P41" s="67">
        <f t="shared" si="8"/>
        <v>-1.8833832557490254E-2</v>
      </c>
    </row>
    <row r="42" spans="1:16" ht="20.100000000000001" customHeight="1" x14ac:dyDescent="0.25">
      <c r="A42" s="45" t="s">
        <v>159</v>
      </c>
      <c r="B42" s="25">
        <v>14179.399999999998</v>
      </c>
      <c r="C42" s="188">
        <v>11503.379999999997</v>
      </c>
      <c r="D42" s="345">
        <f t="shared" si="9"/>
        <v>0.20581195161966195</v>
      </c>
      <c r="E42" s="295">
        <f t="shared" si="10"/>
        <v>0.17315316044880757</v>
      </c>
      <c r="F42" s="67">
        <f t="shared" si="15"/>
        <v>-0.18872589813391263</v>
      </c>
      <c r="H42" s="25">
        <v>2295.4119999999998</v>
      </c>
      <c r="I42" s="188">
        <v>1836.52</v>
      </c>
      <c r="J42" s="345">
        <f t="shared" si="11"/>
        <v>0.16745705096353691</v>
      </c>
      <c r="K42" s="295">
        <f t="shared" si="12"/>
        <v>0.13446264618580886</v>
      </c>
      <c r="L42" s="67">
        <f t="shared" si="16"/>
        <v>-0.19991705192793272</v>
      </c>
      <c r="N42" s="40">
        <f t="shared" si="13"/>
        <v>1.6188357758438299</v>
      </c>
      <c r="O42" s="201">
        <f t="shared" si="14"/>
        <v>1.5965046794942013</v>
      </c>
      <c r="P42" s="67">
        <f t="shared" si="8"/>
        <v>-1.379454091814122E-2</v>
      </c>
    </row>
    <row r="43" spans="1:16" ht="20.100000000000001" customHeight="1" x14ac:dyDescent="0.25">
      <c r="A43" s="45" t="s">
        <v>166</v>
      </c>
      <c r="B43" s="25">
        <v>5066.54</v>
      </c>
      <c r="C43" s="188">
        <v>3860.4900000000007</v>
      </c>
      <c r="D43" s="345">
        <f t="shared" si="9"/>
        <v>7.3540099394832095E-2</v>
      </c>
      <c r="E43" s="295">
        <f t="shared" si="10"/>
        <v>5.8109533405052899E-2</v>
      </c>
      <c r="F43" s="67">
        <f t="shared" si="15"/>
        <v>-0.23804213526390777</v>
      </c>
      <c r="H43" s="25">
        <v>1048.0059999999999</v>
      </c>
      <c r="I43" s="188">
        <v>842.94499999999994</v>
      </c>
      <c r="J43" s="345">
        <f t="shared" si="11"/>
        <v>7.6455117491802102E-2</v>
      </c>
      <c r="K43" s="295">
        <f t="shared" si="12"/>
        <v>6.1717060140426806E-2</v>
      </c>
      <c r="L43" s="67">
        <f t="shared" si="16"/>
        <v>-0.19566777289442994</v>
      </c>
      <c r="N43" s="40">
        <f t="shared" si="13"/>
        <v>2.0684846068520133</v>
      </c>
      <c r="O43" s="201">
        <f t="shared" si="14"/>
        <v>2.1835181544311726</v>
      </c>
      <c r="P43" s="67">
        <f t="shared" si="8"/>
        <v>5.561247456137787E-2</v>
      </c>
    </row>
    <row r="44" spans="1:16" ht="20.100000000000001" customHeight="1" x14ac:dyDescent="0.25">
      <c r="A44" s="45" t="s">
        <v>162</v>
      </c>
      <c r="B44" s="25">
        <v>2873.7599999999998</v>
      </c>
      <c r="C44" s="188">
        <v>3188.4500000000003</v>
      </c>
      <c r="D44" s="345">
        <f t="shared" si="9"/>
        <v>4.1712213075766232E-2</v>
      </c>
      <c r="E44" s="295">
        <f t="shared" si="10"/>
        <v>4.7993737008861802E-2</v>
      </c>
      <c r="F44" s="67">
        <f t="shared" si="15"/>
        <v>0.10950462112354564</v>
      </c>
      <c r="H44" s="25">
        <v>678.86099999999999</v>
      </c>
      <c r="I44" s="188">
        <v>816.64099999999996</v>
      </c>
      <c r="J44" s="345">
        <f t="shared" si="11"/>
        <v>4.9524904929554102E-2</v>
      </c>
      <c r="K44" s="295">
        <f t="shared" si="12"/>
        <v>5.9791186506994276E-2</v>
      </c>
      <c r="L44" s="67">
        <f t="shared" si="16"/>
        <v>0.20295760104056645</v>
      </c>
      <c r="N44" s="40">
        <f t="shared" si="13"/>
        <v>2.3622745114414565</v>
      </c>
      <c r="O44" s="201">
        <f t="shared" si="14"/>
        <v>2.561247628157882</v>
      </c>
      <c r="P44" s="67">
        <f t="shared" si="8"/>
        <v>8.422946433732309E-2</v>
      </c>
    </row>
    <row r="45" spans="1:16" ht="20.100000000000001" customHeight="1" x14ac:dyDescent="0.25">
      <c r="A45" s="45" t="s">
        <v>158</v>
      </c>
      <c r="B45" s="25">
        <v>2483.23</v>
      </c>
      <c r="C45" s="188">
        <v>3063.91</v>
      </c>
      <c r="D45" s="345">
        <f t="shared" si="9"/>
        <v>3.6043726294518331E-2</v>
      </c>
      <c r="E45" s="295">
        <f t="shared" si="10"/>
        <v>4.6119114541178861E-2</v>
      </c>
      <c r="F45" s="67">
        <f t="shared" si="15"/>
        <v>0.2338406027633364</v>
      </c>
      <c r="H45" s="25">
        <v>716.45299999999997</v>
      </c>
      <c r="I45" s="188">
        <v>787.86500000000001</v>
      </c>
      <c r="J45" s="345">
        <f t="shared" si="11"/>
        <v>5.2267351801758864E-2</v>
      </c>
      <c r="K45" s="295">
        <f t="shared" si="12"/>
        <v>5.7684322924434414E-2</v>
      </c>
      <c r="L45" s="67">
        <f t="shared" si="16"/>
        <v>9.9674368032515795E-2</v>
      </c>
      <c r="N45" s="40">
        <f t="shared" si="13"/>
        <v>2.8851656914583024</v>
      </c>
      <c r="O45" s="201">
        <f t="shared" si="14"/>
        <v>2.5714364978083557</v>
      </c>
      <c r="P45" s="67">
        <f t="shared" si="8"/>
        <v>-0.10873870938461519</v>
      </c>
    </row>
    <row r="46" spans="1:16" ht="20.100000000000001" customHeight="1" x14ac:dyDescent="0.25">
      <c r="A46" s="45" t="s">
        <v>165</v>
      </c>
      <c r="B46" s="25">
        <v>2096.7299999999996</v>
      </c>
      <c r="C46" s="188">
        <v>3231.5500000000006</v>
      </c>
      <c r="D46" s="345">
        <f t="shared" si="9"/>
        <v>3.043373438364767E-2</v>
      </c>
      <c r="E46" s="295">
        <f t="shared" si="10"/>
        <v>4.8642494262411948E-2</v>
      </c>
      <c r="F46" s="67">
        <f t="shared" si="15"/>
        <v>0.54123325368550135</v>
      </c>
      <c r="H46" s="25">
        <v>444.39300000000003</v>
      </c>
      <c r="I46" s="188">
        <v>691.69100000000003</v>
      </c>
      <c r="J46" s="345">
        <f t="shared" si="11"/>
        <v>3.2419775294735352E-2</v>
      </c>
      <c r="K46" s="295">
        <f t="shared" si="12"/>
        <v>5.0642847452196715E-2</v>
      </c>
      <c r="L46" s="67">
        <f t="shared" si="16"/>
        <v>0.55648491312869464</v>
      </c>
      <c r="N46" s="40">
        <f t="shared" si="13"/>
        <v>2.1194574408722158</v>
      </c>
      <c r="O46" s="201">
        <f t="shared" si="14"/>
        <v>2.1404310624932306</v>
      </c>
      <c r="P46" s="67">
        <f t="shared" si="8"/>
        <v>9.8957503069198524E-3</v>
      </c>
    </row>
    <row r="47" spans="1:16" ht="20.100000000000001" customHeight="1" x14ac:dyDescent="0.25">
      <c r="A47" s="45" t="s">
        <v>171</v>
      </c>
      <c r="B47" s="25">
        <v>4582.6499999999987</v>
      </c>
      <c r="C47" s="188">
        <v>2919.38</v>
      </c>
      <c r="D47" s="345">
        <f t="shared" si="9"/>
        <v>6.6516505641271401E-2</v>
      </c>
      <c r="E47" s="295">
        <f t="shared" si="10"/>
        <v>4.3943595147777438E-2</v>
      </c>
      <c r="F47" s="67">
        <f t="shared" si="15"/>
        <v>-0.36294938518106318</v>
      </c>
      <c r="H47" s="25">
        <v>1001.5309999999999</v>
      </c>
      <c r="I47" s="188">
        <v>660.29000000000008</v>
      </c>
      <c r="J47" s="345">
        <f t="shared" si="11"/>
        <v>7.3064629664984795E-2</v>
      </c>
      <c r="K47" s="295">
        <f t="shared" si="12"/>
        <v>4.8343791872687336E-2</v>
      </c>
      <c r="L47" s="67">
        <f t="shared" si="16"/>
        <v>-0.34071935866188852</v>
      </c>
      <c r="N47" s="40">
        <f t="shared" si="13"/>
        <v>2.1854843813077589</v>
      </c>
      <c r="O47" s="201">
        <f t="shared" si="14"/>
        <v>2.2617473573155946</v>
      </c>
      <c r="P47" s="67">
        <f t="shared" si="8"/>
        <v>3.4895228106000542E-2</v>
      </c>
    </row>
    <row r="48" spans="1:16" ht="20.100000000000001" customHeight="1" x14ac:dyDescent="0.25">
      <c r="A48" s="45" t="s">
        <v>168</v>
      </c>
      <c r="B48" s="25">
        <v>1041.4799999999998</v>
      </c>
      <c r="C48" s="188">
        <v>1274.6299999999999</v>
      </c>
      <c r="D48" s="345">
        <f t="shared" si="9"/>
        <v>1.511693240707262E-2</v>
      </c>
      <c r="E48" s="295">
        <f t="shared" si="10"/>
        <v>1.9186205524190598E-2</v>
      </c>
      <c r="F48" s="67">
        <f t="shared" si="15"/>
        <v>0.22386411644966792</v>
      </c>
      <c r="H48" s="25">
        <v>297.036</v>
      </c>
      <c r="I48" s="188">
        <v>366.94200000000001</v>
      </c>
      <c r="J48" s="345">
        <f t="shared" si="11"/>
        <v>2.1669649104389604E-2</v>
      </c>
      <c r="K48" s="295">
        <f t="shared" si="12"/>
        <v>2.6866025045582446E-2</v>
      </c>
      <c r="L48" s="67">
        <f t="shared" si="16"/>
        <v>0.23534521068153358</v>
      </c>
      <c r="N48" s="40">
        <f t="shared" si="13"/>
        <v>2.8520566885585903</v>
      </c>
      <c r="O48" s="201">
        <f t="shared" si="14"/>
        <v>2.8788118905094029</v>
      </c>
      <c r="P48" s="67">
        <f t="shared" si="8"/>
        <v>9.3810203907042592E-3</v>
      </c>
    </row>
    <row r="49" spans="1:16" ht="20.100000000000001" customHeight="1" x14ac:dyDescent="0.25">
      <c r="A49" s="45" t="s">
        <v>167</v>
      </c>
      <c r="B49" s="25">
        <v>684.8</v>
      </c>
      <c r="C49" s="188">
        <v>967.38999999999987</v>
      </c>
      <c r="D49" s="345">
        <f t="shared" si="9"/>
        <v>9.9397735072813027E-3</v>
      </c>
      <c r="E49" s="295">
        <f t="shared" si="10"/>
        <v>1.4561514605843847E-2</v>
      </c>
      <c r="F49" s="67">
        <f t="shared" si="15"/>
        <v>0.41266063084112142</v>
      </c>
      <c r="H49" s="25">
        <v>199.70600000000002</v>
      </c>
      <c r="I49" s="188">
        <v>311.37799999999999</v>
      </c>
      <c r="J49" s="345">
        <f t="shared" si="11"/>
        <v>1.4569139579179732E-2</v>
      </c>
      <c r="K49" s="295">
        <f t="shared" si="12"/>
        <v>2.2797851286152498E-2</v>
      </c>
      <c r="L49" s="67">
        <f t="shared" si="16"/>
        <v>0.55918199753637832</v>
      </c>
      <c r="N49" s="40">
        <f t="shared" si="13"/>
        <v>2.9162675233644864</v>
      </c>
      <c r="O49" s="201">
        <f t="shared" si="14"/>
        <v>3.2187432162829888</v>
      </c>
      <c r="P49" s="67">
        <f t="shared" si="8"/>
        <v>0.10372014586972371</v>
      </c>
    </row>
    <row r="50" spans="1:16" ht="20.100000000000001" customHeight="1" x14ac:dyDescent="0.25">
      <c r="A50" s="45" t="s">
        <v>180</v>
      </c>
      <c r="B50" s="25">
        <v>220.66</v>
      </c>
      <c r="C50" s="188">
        <v>648.33999999999992</v>
      </c>
      <c r="D50" s="345">
        <f t="shared" si="9"/>
        <v>3.2028481631376934E-3</v>
      </c>
      <c r="E50" s="295">
        <f t="shared" si="10"/>
        <v>9.7590551686008737E-3</v>
      </c>
      <c r="F50" s="67">
        <f t="shared" si="15"/>
        <v>1.9381854436689929</v>
      </c>
      <c r="H50" s="25">
        <v>64.844999999999999</v>
      </c>
      <c r="I50" s="188">
        <v>187.93299999999999</v>
      </c>
      <c r="J50" s="345">
        <f t="shared" si="11"/>
        <v>4.730633311026757E-3</v>
      </c>
      <c r="K50" s="295">
        <f t="shared" si="12"/>
        <v>1.3759702309606003E-2</v>
      </c>
      <c r="L50" s="67">
        <f t="shared" si="16"/>
        <v>1.898187986737605</v>
      </c>
      <c r="N50" s="40">
        <f t="shared" si="13"/>
        <v>2.9386839481555334</v>
      </c>
      <c r="O50" s="201">
        <f t="shared" si="14"/>
        <v>2.8986797050930067</v>
      </c>
      <c r="P50" s="67">
        <f t="shared" si="8"/>
        <v>-1.3612979064194838E-2</v>
      </c>
    </row>
    <row r="51" spans="1:16" ht="20.100000000000001" customHeight="1" x14ac:dyDescent="0.25">
      <c r="A51" s="45" t="s">
        <v>179</v>
      </c>
      <c r="B51" s="25">
        <v>301.37</v>
      </c>
      <c r="C51" s="188">
        <v>586.55000000000007</v>
      </c>
      <c r="D51" s="345">
        <f t="shared" si="9"/>
        <v>4.3743422048618088E-3</v>
      </c>
      <c r="E51" s="295">
        <f t="shared" si="10"/>
        <v>8.8289690735460467E-3</v>
      </c>
      <c r="F51" s="67">
        <f t="shared" si="15"/>
        <v>0.94627866078242706</v>
      </c>
      <c r="H51" s="25">
        <v>77.951999999999998</v>
      </c>
      <c r="I51" s="188">
        <v>167.136</v>
      </c>
      <c r="J51" s="345">
        <f t="shared" si="11"/>
        <v>5.6868274787748906E-3</v>
      </c>
      <c r="K51" s="295">
        <f t="shared" si="12"/>
        <v>1.223702918177387E-2</v>
      </c>
      <c r="L51" s="67">
        <f t="shared" si="16"/>
        <v>1.1440886699507389</v>
      </c>
      <c r="N51" s="40">
        <f t="shared" si="13"/>
        <v>2.586587915187311</v>
      </c>
      <c r="O51" s="201">
        <f t="shared" si="14"/>
        <v>2.8494757480180715</v>
      </c>
      <c r="P51" s="67">
        <f t="shared" si="8"/>
        <v>0.10163498842904131</v>
      </c>
    </row>
    <row r="52" spans="1:16" ht="20.100000000000001" customHeight="1" x14ac:dyDescent="0.25">
      <c r="A52" s="45" t="s">
        <v>181</v>
      </c>
      <c r="B52" s="25">
        <v>308</v>
      </c>
      <c r="C52" s="188">
        <v>611.91999999999996</v>
      </c>
      <c r="D52" s="345">
        <f t="shared" si="9"/>
        <v>4.4705757012889046E-3</v>
      </c>
      <c r="E52" s="295">
        <f t="shared" si="10"/>
        <v>9.2108477631647704E-3</v>
      </c>
      <c r="F52" s="67">
        <f t="shared" si="15"/>
        <v>0.9867532467532466</v>
      </c>
      <c r="H52" s="25">
        <v>74.247000000000014</v>
      </c>
      <c r="I52" s="188">
        <v>144.446</v>
      </c>
      <c r="J52" s="345">
        <f t="shared" si="11"/>
        <v>5.4165368408328127E-3</v>
      </c>
      <c r="K52" s="295">
        <f t="shared" si="12"/>
        <v>1.0575758168141564E-2</v>
      </c>
      <c r="L52" s="67">
        <f t="shared" si="16"/>
        <v>0.94547927862405179</v>
      </c>
      <c r="N52" s="40">
        <f t="shared" ref="N52" si="17">(H52/B52)*10</f>
        <v>2.4106168831168837</v>
      </c>
      <c r="O52" s="201">
        <f t="shared" ref="O52" si="18">(I52/C52)*10</f>
        <v>2.3605373251405415</v>
      </c>
      <c r="P52" s="67">
        <f t="shared" ref="P52" si="19">(O52-N52)/N52</f>
        <v>-2.0774581945012461E-2</v>
      </c>
    </row>
    <row r="53" spans="1:16" ht="20.100000000000001" customHeight="1" x14ac:dyDescent="0.25">
      <c r="A53" s="45" t="s">
        <v>178</v>
      </c>
      <c r="B53" s="25">
        <v>250.7</v>
      </c>
      <c r="C53" s="188">
        <v>292.35000000000002</v>
      </c>
      <c r="D53" s="345">
        <f t="shared" si="9"/>
        <v>3.6388744425750919E-3</v>
      </c>
      <c r="E53" s="295">
        <f t="shared" si="10"/>
        <v>4.4005610922362741E-3</v>
      </c>
      <c r="F53" s="67">
        <f t="shared" si="15"/>
        <v>0.16613482249700853</v>
      </c>
      <c r="H53" s="25">
        <v>77.891999999999996</v>
      </c>
      <c r="I53" s="188">
        <v>104.095</v>
      </c>
      <c r="J53" s="345">
        <f t="shared" si="11"/>
        <v>5.6824503024519423E-3</v>
      </c>
      <c r="K53" s="295">
        <f t="shared" si="12"/>
        <v>7.6214193990328302E-3</v>
      </c>
      <c r="L53" s="67">
        <f t="shared" si="16"/>
        <v>0.33640168438350543</v>
      </c>
      <c r="N53" s="40">
        <f t="shared" ref="N53" si="20">(H53/B53)*10</f>
        <v>3.1069804547267648</v>
      </c>
      <c r="O53" s="201">
        <f t="shared" ref="O53" si="21">(I53/C53)*10</f>
        <v>3.560629382589362</v>
      </c>
      <c r="P53" s="67">
        <f t="shared" ref="P53" si="22">(O53-N53)/N53</f>
        <v>0.14600958534272215</v>
      </c>
    </row>
    <row r="54" spans="1:16" ht="20.100000000000001" customHeight="1" x14ac:dyDescent="0.25">
      <c r="A54" s="45" t="s">
        <v>184</v>
      </c>
      <c r="B54" s="25">
        <v>75.289999999999992</v>
      </c>
      <c r="C54" s="188">
        <v>467.07</v>
      </c>
      <c r="D54" s="345">
        <f t="shared" si="9"/>
        <v>1.0928235212663688E-3</v>
      </c>
      <c r="E54" s="295">
        <f t="shared" si="10"/>
        <v>7.030511610572247E-3</v>
      </c>
      <c r="F54" s="67">
        <f t="shared" si="15"/>
        <v>5.2036126975693984</v>
      </c>
      <c r="H54" s="25">
        <v>21.329000000000001</v>
      </c>
      <c r="I54" s="188">
        <v>101.72699999999999</v>
      </c>
      <c r="J54" s="345">
        <f t="shared" si="11"/>
        <v>1.5560132298695307E-3</v>
      </c>
      <c r="K54" s="295">
        <f t="shared" si="12"/>
        <v>7.4480439137846449E-3</v>
      </c>
      <c r="L54" s="67">
        <f t="shared" si="16"/>
        <v>3.7694219138262457</v>
      </c>
      <c r="N54" s="40">
        <f t="shared" ref="N54" si="23">(H54/B54)*10</f>
        <v>2.8329127374153278</v>
      </c>
      <c r="O54" s="201">
        <f t="shared" ref="O54" si="24">(I54/C54)*10</f>
        <v>2.1779818870833063</v>
      </c>
      <c r="P54" s="67">
        <f t="shared" ref="P54" si="25">(O54-N54)/N54</f>
        <v>-0.2311863834286553</v>
      </c>
    </row>
    <row r="55" spans="1:16" ht="20.100000000000001" customHeight="1" x14ac:dyDescent="0.25">
      <c r="A55" s="45" t="s">
        <v>185</v>
      </c>
      <c r="B55" s="25">
        <v>72.580000000000013</v>
      </c>
      <c r="C55" s="188">
        <v>283.2</v>
      </c>
      <c r="D55" s="345">
        <f t="shared" si="9"/>
        <v>1.0534882610374959E-3</v>
      </c>
      <c r="E55" s="295">
        <f t="shared" si="10"/>
        <v>4.2628318841159999E-3</v>
      </c>
      <c r="F55" s="67">
        <f t="shared" si="15"/>
        <v>2.9019013502342235</v>
      </c>
      <c r="H55" s="25">
        <v>19.89</v>
      </c>
      <c r="I55" s="188">
        <v>72.055000000000007</v>
      </c>
      <c r="J55" s="345">
        <f t="shared" si="11"/>
        <v>1.4510339510574787E-3</v>
      </c>
      <c r="K55" s="295">
        <f t="shared" si="12"/>
        <v>5.2755787962660127E-3</v>
      </c>
      <c r="L55" s="67">
        <f t="shared" si="16"/>
        <v>2.6226747109100055</v>
      </c>
      <c r="N55" s="40">
        <f t="shared" ref="N55" si="26">(H55/B55)*10</f>
        <v>2.7404243593276378</v>
      </c>
      <c r="O55" s="201">
        <f t="shared" ref="O55" si="27">(I55/C55)*10</f>
        <v>2.5443149717514131</v>
      </c>
      <c r="P55" s="67">
        <f t="shared" ref="P55" si="28">(O55-N55)/N55</f>
        <v>-7.1561686024546989E-2</v>
      </c>
    </row>
    <row r="56" spans="1:16" ht="20.100000000000001" customHeight="1" x14ac:dyDescent="0.25">
      <c r="A56" s="45" t="s">
        <v>182</v>
      </c>
      <c r="B56" s="25">
        <v>37.159999999999997</v>
      </c>
      <c r="C56" s="188">
        <v>254.82</v>
      </c>
      <c r="D56" s="345">
        <f t="shared" si="9"/>
        <v>5.393720553892716E-4</v>
      </c>
      <c r="E56" s="295">
        <f t="shared" si="10"/>
        <v>3.8356455533560705E-3</v>
      </c>
      <c r="F56" s="67">
        <f t="shared" si="15"/>
        <v>5.8573735199138861</v>
      </c>
      <c r="H56" s="25">
        <v>7.2809999999999997</v>
      </c>
      <c r="I56" s="188">
        <v>70.126999999999995</v>
      </c>
      <c r="J56" s="345">
        <f t="shared" si="11"/>
        <v>5.3117034678981905E-4</v>
      </c>
      <c r="K56" s="295">
        <f t="shared" si="12"/>
        <v>5.1344183505065109E-3</v>
      </c>
      <c r="L56" s="67">
        <f t="shared" si="16"/>
        <v>8.6315066611729154</v>
      </c>
      <c r="N56" s="40">
        <f t="shared" si="13"/>
        <v>1.9593649085037677</v>
      </c>
      <c r="O56" s="201">
        <f t="shared" si="14"/>
        <v>2.7520210344556939</v>
      </c>
      <c r="P56" s="67">
        <f t="shared" si="8"/>
        <v>0.40454747480254877</v>
      </c>
    </row>
    <row r="57" spans="1:16" ht="20.100000000000001" customHeight="1" x14ac:dyDescent="0.25">
      <c r="A57" s="45" t="s">
        <v>183</v>
      </c>
      <c r="B57" s="25">
        <v>167.17</v>
      </c>
      <c r="C57" s="188">
        <v>230.20000000000002</v>
      </c>
      <c r="D57" s="345">
        <f t="shared" si="9"/>
        <v>2.4264485064430718E-3</v>
      </c>
      <c r="E57" s="295">
        <f t="shared" si="10"/>
        <v>3.4650561430914668E-3</v>
      </c>
      <c r="F57" s="67">
        <f t="shared" si="15"/>
        <v>0.37704133516779348</v>
      </c>
      <c r="H57" s="25">
        <v>42.372000000000007</v>
      </c>
      <c r="I57" s="188">
        <v>50.037999999999997</v>
      </c>
      <c r="J57" s="345">
        <f t="shared" si="11"/>
        <v>3.09116191926634E-3</v>
      </c>
      <c r="K57" s="295">
        <f t="shared" si="12"/>
        <v>3.6635821498516232E-3</v>
      </c>
      <c r="L57" s="67">
        <f t="shared" si="16"/>
        <v>0.18092136316435353</v>
      </c>
      <c r="N57" s="40">
        <f t="shared" si="13"/>
        <v>2.5346653107615009</v>
      </c>
      <c r="O57" s="201">
        <f t="shared" si="14"/>
        <v>2.1736750651607295</v>
      </c>
      <c r="P57" s="67">
        <f t="shared" si="8"/>
        <v>-0.14242126724506973</v>
      </c>
    </row>
    <row r="58" spans="1:16" ht="20.100000000000001" customHeight="1" x14ac:dyDescent="0.25">
      <c r="A58" s="45" t="s">
        <v>187</v>
      </c>
      <c r="B58" s="25">
        <v>4.32</v>
      </c>
      <c r="C58" s="188">
        <v>52.099999999999994</v>
      </c>
      <c r="D58" s="345">
        <f t="shared" si="9"/>
        <v>6.2704178667428794E-5</v>
      </c>
      <c r="E58" s="295">
        <f t="shared" si="10"/>
        <v>7.8422860579958897E-4</v>
      </c>
      <c r="F58" s="67">
        <f t="shared" si="15"/>
        <v>11.060185185185183</v>
      </c>
      <c r="H58" s="25">
        <v>0.78500000000000003</v>
      </c>
      <c r="I58" s="188">
        <v>14.443999999999999</v>
      </c>
      <c r="J58" s="345">
        <f t="shared" si="11"/>
        <v>5.7268056891911552E-5</v>
      </c>
      <c r="K58" s="295">
        <f t="shared" si="12"/>
        <v>1.0575318872148537E-3</v>
      </c>
      <c r="L58" s="67">
        <f t="shared" si="16"/>
        <v>17.399999999999999</v>
      </c>
      <c r="N58" s="40">
        <f t="shared" si="13"/>
        <v>1.8171296296296298</v>
      </c>
      <c r="O58" s="201">
        <f t="shared" si="14"/>
        <v>2.7723608445297505</v>
      </c>
      <c r="P58" s="67">
        <f t="shared" si="8"/>
        <v>0.52568138195777347</v>
      </c>
    </row>
    <row r="59" spans="1:16" ht="20.100000000000001" customHeight="1" x14ac:dyDescent="0.25">
      <c r="A59" s="45" t="s">
        <v>186</v>
      </c>
      <c r="B59" s="25">
        <v>25.18</v>
      </c>
      <c r="C59" s="188">
        <v>45.53</v>
      </c>
      <c r="D59" s="345">
        <f t="shared" si="9"/>
        <v>3.6548407843654091E-4</v>
      </c>
      <c r="E59" s="295">
        <f t="shared" si="10"/>
        <v>6.853345186574912E-4</v>
      </c>
      <c r="F59" s="67">
        <f>(C59-B59)/B59</f>
        <v>0.80818109610802236</v>
      </c>
      <c r="H59" s="25">
        <v>8.1589999999999989</v>
      </c>
      <c r="I59" s="188">
        <v>13.593999999999999</v>
      </c>
      <c r="J59" s="345">
        <f t="shared" si="11"/>
        <v>5.9522302698230103E-4</v>
      </c>
      <c r="K59" s="295">
        <f t="shared" si="12"/>
        <v>9.9529828820262532E-4</v>
      </c>
      <c r="L59" s="67">
        <f>(I59-H59)/H59</f>
        <v>0.66613555582792028</v>
      </c>
      <c r="N59" s="40">
        <f t="shared" si="13"/>
        <v>3.2402700555996815</v>
      </c>
      <c r="O59" s="201">
        <f t="shared" si="14"/>
        <v>2.9857236986602236</v>
      </c>
      <c r="P59" s="67">
        <f>(O59-N59)/N59</f>
        <v>-7.855714263678823E-2</v>
      </c>
    </row>
    <row r="60" spans="1:16" ht="20.100000000000001" customHeight="1" x14ac:dyDescent="0.25">
      <c r="A60" s="45" t="s">
        <v>189</v>
      </c>
      <c r="B60" s="25">
        <v>7.0000000000000007E-2</v>
      </c>
      <c r="C60" s="188">
        <v>23.29</v>
      </c>
      <c r="D60" s="345">
        <f t="shared" si="9"/>
        <v>1.0160399321111147E-6</v>
      </c>
      <c r="E60" s="295">
        <f t="shared" si="10"/>
        <v>3.5056975487663013E-4</v>
      </c>
      <c r="F60" s="67">
        <f>(C60-B60)/B60</f>
        <v>331.71428571428567</v>
      </c>
      <c r="H60" s="25">
        <v>9.6000000000000002E-2</v>
      </c>
      <c r="I60" s="188">
        <v>10.249000000000001</v>
      </c>
      <c r="J60" s="345">
        <f t="shared" si="11"/>
        <v>7.0034821167178459E-6</v>
      </c>
      <c r="K60" s="295">
        <f t="shared" si="12"/>
        <v>7.5039077208979756E-4</v>
      </c>
      <c r="L60" s="67">
        <f>(I60-H60)/H60</f>
        <v>105.76041666666667</v>
      </c>
      <c r="N60" s="40">
        <f t="shared" si="13"/>
        <v>13.714285714285712</v>
      </c>
      <c r="O60" s="201">
        <f t="shared" si="14"/>
        <v>4.4006011163589527</v>
      </c>
      <c r="P60" s="67">
        <f>(O60-N60)/N60</f>
        <v>-0.679122835265493</v>
      </c>
    </row>
    <row r="61" spans="1:16" ht="20.100000000000001" customHeight="1" thickBot="1" x14ac:dyDescent="0.3">
      <c r="A61" s="14" t="s">
        <v>17</v>
      </c>
      <c r="B61" s="25">
        <f>B62-SUM(B39:B60)</f>
        <v>128.57000000000698</v>
      </c>
      <c r="C61" s="188">
        <f>C62-SUM(C39:C60)</f>
        <v>107.72999999999593</v>
      </c>
      <c r="D61" s="345">
        <f t="shared" si="9"/>
        <v>1.8661750581647587E-3</v>
      </c>
      <c r="E61" s="295">
        <f t="shared" si="10"/>
        <v>1.6215920864258453E-3</v>
      </c>
      <c r="F61" s="67">
        <f t="shared" si="15"/>
        <v>-0.16209068989663161</v>
      </c>
      <c r="H61" s="25">
        <f>H62-SUM(H39:H60)</f>
        <v>15.673000000002503</v>
      </c>
      <c r="I61" s="188">
        <f>I62-SUM(I39:I60)</f>
        <v>20.317000000000917</v>
      </c>
      <c r="J61" s="345">
        <f t="shared" si="11"/>
        <v>1.1433914084930867E-3</v>
      </c>
      <c r="K61" s="295">
        <f t="shared" si="12"/>
        <v>1.4875294483899994E-3</v>
      </c>
      <c r="L61" s="67">
        <f t="shared" si="16"/>
        <v>0.2963057487397226</v>
      </c>
      <c r="N61" s="40">
        <f t="shared" si="13"/>
        <v>1.2190246558296376</v>
      </c>
      <c r="O61" s="201">
        <f t="shared" si="14"/>
        <v>1.8859184999537439</v>
      </c>
      <c r="P61" s="67">
        <f t="shared" si="8"/>
        <v>0.54707166170501709</v>
      </c>
    </row>
    <row r="62" spans="1:16" ht="26.25" customHeight="1" thickBot="1" x14ac:dyDescent="0.3">
      <c r="A62" s="18" t="s">
        <v>18</v>
      </c>
      <c r="B62" s="47">
        <v>68894.930000000008</v>
      </c>
      <c r="C62" s="199">
        <v>66434.709999999977</v>
      </c>
      <c r="D62" s="351">
        <f>SUM(D39:D61)</f>
        <v>0.99999999999999956</v>
      </c>
      <c r="E62" s="352">
        <f>SUM(E39:E61)</f>
        <v>1.0000000000000002</v>
      </c>
      <c r="F62" s="72">
        <f t="shared" si="15"/>
        <v>-3.5709739453977672E-2</v>
      </c>
      <c r="G62" s="2"/>
      <c r="H62" s="47">
        <v>13707.466999999997</v>
      </c>
      <c r="I62" s="199">
        <v>13658.217000000002</v>
      </c>
      <c r="J62" s="351">
        <f>SUM(J39:J61)</f>
        <v>1.0000000000000007</v>
      </c>
      <c r="K62" s="352">
        <f>SUM(K39:K61)</f>
        <v>0.99999999999999989</v>
      </c>
      <c r="L62" s="72">
        <f t="shared" si="16"/>
        <v>-3.5929322317532885E-3</v>
      </c>
      <c r="M62" s="2"/>
      <c r="N62" s="35">
        <f t="shared" si="13"/>
        <v>1.9896191200136202</v>
      </c>
      <c r="O62" s="194">
        <f t="shared" si="14"/>
        <v>2.0558856958960172</v>
      </c>
      <c r="P62" s="72">
        <f t="shared" si="8"/>
        <v>3.3306161574253167E-2</v>
      </c>
    </row>
    <row r="64" spans="1:16" ht="15.75" thickBot="1" x14ac:dyDescent="0.3"/>
    <row r="65" spans="1:16" x14ac:dyDescent="0.25">
      <c r="A65" s="437" t="s">
        <v>15</v>
      </c>
      <c r="B65" s="425" t="s">
        <v>1</v>
      </c>
      <c r="C65" s="421"/>
      <c r="D65" s="425" t="s">
        <v>104</v>
      </c>
      <c r="E65" s="421"/>
      <c r="F65" s="176" t="s">
        <v>0</v>
      </c>
      <c r="H65" s="435" t="s">
        <v>19</v>
      </c>
      <c r="I65" s="436"/>
      <c r="J65" s="425" t="s">
        <v>104</v>
      </c>
      <c r="K65" s="426"/>
      <c r="L65" s="176" t="s">
        <v>0</v>
      </c>
      <c r="N65" s="433" t="s">
        <v>22</v>
      </c>
      <c r="O65" s="421"/>
      <c r="P65" s="176" t="s">
        <v>0</v>
      </c>
    </row>
    <row r="66" spans="1:16" x14ac:dyDescent="0.25">
      <c r="A66" s="438"/>
      <c r="B66" s="428" t="str">
        <f>B5</f>
        <v>jan</v>
      </c>
      <c r="C66" s="430"/>
      <c r="D66" s="428" t="str">
        <f>B5</f>
        <v>jan</v>
      </c>
      <c r="E66" s="430"/>
      <c r="F66" s="177" t="str">
        <f>F37</f>
        <v>2022/2021</v>
      </c>
      <c r="H66" s="431" t="str">
        <f>B5</f>
        <v>jan</v>
      </c>
      <c r="I66" s="430"/>
      <c r="J66" s="428" t="str">
        <f>B5</f>
        <v>jan</v>
      </c>
      <c r="K66" s="429"/>
      <c r="L66" s="177" t="str">
        <f>F66</f>
        <v>2022/2021</v>
      </c>
      <c r="N66" s="431" t="str">
        <f>B5</f>
        <v>jan</v>
      </c>
      <c r="O66" s="429"/>
      <c r="P66" s="177" t="str">
        <f>P37</f>
        <v>2022/2021</v>
      </c>
    </row>
    <row r="67" spans="1:16" ht="19.5" customHeight="1" thickBot="1" x14ac:dyDescent="0.3">
      <c r="A67" s="439"/>
      <c r="B67" s="120">
        <f>B6</f>
        <v>2021</v>
      </c>
      <c r="C67" s="180">
        <f>C6</f>
        <v>2022</v>
      </c>
      <c r="D67" s="120">
        <f>B6</f>
        <v>2021</v>
      </c>
      <c r="E67" s="180">
        <f>C6</f>
        <v>2022</v>
      </c>
      <c r="F67" s="178" t="s">
        <v>1</v>
      </c>
      <c r="H67" s="31">
        <f>B6</f>
        <v>2021</v>
      </c>
      <c r="I67" s="180">
        <f>C6</f>
        <v>2022</v>
      </c>
      <c r="J67" s="120">
        <f>B6</f>
        <v>2021</v>
      </c>
      <c r="K67" s="180">
        <f>C6</f>
        <v>2022</v>
      </c>
      <c r="L67" s="357">
        <v>1000</v>
      </c>
      <c r="N67" s="31">
        <f>B6</f>
        <v>2021</v>
      </c>
      <c r="O67" s="180">
        <f>C6</f>
        <v>2022</v>
      </c>
      <c r="P67" s="178" t="s">
        <v>23</v>
      </c>
    </row>
    <row r="68" spans="1:16" ht="20.100000000000001" customHeight="1" x14ac:dyDescent="0.25">
      <c r="A68" s="45" t="s">
        <v>155</v>
      </c>
      <c r="B68" s="46">
        <v>11457.970000000001</v>
      </c>
      <c r="C68" s="195">
        <v>11729.85</v>
      </c>
      <c r="D68" s="345">
        <f>B68/$B$96</f>
        <v>0.10385663722060132</v>
      </c>
      <c r="E68" s="344">
        <f>C68/$C$96</f>
        <v>0.10142235211212805</v>
      </c>
      <c r="F68" s="76">
        <f t="shared" ref="F68:F80" si="29">(C68-B68)/B68</f>
        <v>2.372846149885182E-2</v>
      </c>
      <c r="H68" s="25">
        <v>3488.9960000000001</v>
      </c>
      <c r="I68" s="195">
        <v>4118.8429999999998</v>
      </c>
      <c r="J68" s="343">
        <f>H68/$H$96</f>
        <v>0.1512339451372553</v>
      </c>
      <c r="K68" s="344">
        <f>I68/$I$96</f>
        <v>0.15660633195815635</v>
      </c>
      <c r="L68" s="76">
        <f t="shared" ref="L68:L80" si="30">(I68-H68)/H68</f>
        <v>0.18052385270719706</v>
      </c>
      <c r="N68" s="49">
        <f t="shared" ref="N68:N96" si="31">(H68/B68)*10</f>
        <v>3.045038519039585</v>
      </c>
      <c r="O68" s="197">
        <f t="shared" ref="O68:O96" si="32">(I68/C68)*10</f>
        <v>3.5114200096335413</v>
      </c>
      <c r="P68" s="76">
        <f t="shared" si="8"/>
        <v>0.1531611136206758</v>
      </c>
    </row>
    <row r="69" spans="1:16" ht="20.100000000000001" customHeight="1" x14ac:dyDescent="0.25">
      <c r="A69" s="45" t="s">
        <v>154</v>
      </c>
      <c r="B69" s="25">
        <v>16367.130000000003</v>
      </c>
      <c r="C69" s="188">
        <v>12058.419999999998</v>
      </c>
      <c r="D69" s="345">
        <f t="shared" ref="D69:D95" si="33">B69/$B$96</f>
        <v>0.14835394775448185</v>
      </c>
      <c r="E69" s="295">
        <f t="shared" ref="E69:E95" si="34">C69/$C$96</f>
        <v>0.10426333833390256</v>
      </c>
      <c r="F69" s="67">
        <f t="shared" si="29"/>
        <v>-0.26325385085839753</v>
      </c>
      <c r="H69" s="25">
        <v>4018.373</v>
      </c>
      <c r="I69" s="188">
        <v>3868.7599999999993</v>
      </c>
      <c r="J69" s="294">
        <f t="shared" ref="J69:J96" si="35">H69/$H$96</f>
        <v>0.17418030912704627</v>
      </c>
      <c r="K69" s="295">
        <f t="shared" ref="K69:K96" si="36">I69/$I$96</f>
        <v>0.14709769535435965</v>
      </c>
      <c r="L69" s="67">
        <f t="shared" si="30"/>
        <v>-3.7232233045563647E-2</v>
      </c>
      <c r="N69" s="48">
        <f t="shared" si="31"/>
        <v>2.4551482147450403</v>
      </c>
      <c r="O69" s="191">
        <f t="shared" si="32"/>
        <v>3.2083473622580732</v>
      </c>
      <c r="P69" s="67">
        <f t="shared" si="8"/>
        <v>0.30678357542306273</v>
      </c>
    </row>
    <row r="70" spans="1:16" ht="20.100000000000001" customHeight="1" x14ac:dyDescent="0.25">
      <c r="A70" s="45" t="s">
        <v>157</v>
      </c>
      <c r="B70" s="25">
        <v>16412.550000000003</v>
      </c>
      <c r="C70" s="188">
        <v>13090.330000000002</v>
      </c>
      <c r="D70" s="345">
        <f t="shared" si="33"/>
        <v>0.1487656409656318</v>
      </c>
      <c r="E70" s="295">
        <f t="shared" si="34"/>
        <v>0.11318576610305787</v>
      </c>
      <c r="F70" s="67">
        <f t="shared" si="29"/>
        <v>-0.20241948996347311</v>
      </c>
      <c r="H70" s="25">
        <v>4428.8310000000001</v>
      </c>
      <c r="I70" s="188">
        <v>3758.1550000000002</v>
      </c>
      <c r="J70" s="294">
        <f t="shared" si="35"/>
        <v>0.19197201271545611</v>
      </c>
      <c r="K70" s="295">
        <f t="shared" si="36"/>
        <v>0.14289228054582442</v>
      </c>
      <c r="L70" s="67">
        <f t="shared" si="30"/>
        <v>-0.15143409175017061</v>
      </c>
      <c r="N70" s="48">
        <f t="shared" si="31"/>
        <v>2.6984417412285104</v>
      </c>
      <c r="O70" s="191">
        <f t="shared" si="32"/>
        <v>2.8709398464362623</v>
      </c>
      <c r="P70" s="67">
        <f t="shared" si="8"/>
        <v>6.3925080379619109E-2</v>
      </c>
    </row>
    <row r="71" spans="1:16" ht="20.100000000000001" customHeight="1" x14ac:dyDescent="0.25">
      <c r="A71" s="45" t="s">
        <v>161</v>
      </c>
      <c r="B71" s="25">
        <v>14807.559999999996</v>
      </c>
      <c r="C71" s="188">
        <v>30472.710000000006</v>
      </c>
      <c r="D71" s="345">
        <f t="shared" si="33"/>
        <v>0.13421778788409175</v>
      </c>
      <c r="E71" s="295">
        <f t="shared" si="34"/>
        <v>0.26348281720829902</v>
      </c>
      <c r="F71" s="67">
        <f t="shared" si="29"/>
        <v>1.0579156863115877</v>
      </c>
      <c r="H71" s="25">
        <v>1736.498</v>
      </c>
      <c r="I71" s="188">
        <v>3318.0480000000002</v>
      </c>
      <c r="J71" s="294">
        <f t="shared" si="35"/>
        <v>7.5270204741694616E-2</v>
      </c>
      <c r="K71" s="295">
        <f t="shared" si="36"/>
        <v>0.1261585660198985</v>
      </c>
      <c r="L71" s="67">
        <f t="shared" si="30"/>
        <v>0.91076983676341705</v>
      </c>
      <c r="N71" s="48">
        <f t="shared" si="31"/>
        <v>1.1727104262957575</v>
      </c>
      <c r="O71" s="191">
        <f t="shared" si="32"/>
        <v>1.0888588510834776</v>
      </c>
      <c r="P71" s="67">
        <f t="shared" si="8"/>
        <v>-7.1502370348272629E-2</v>
      </c>
    </row>
    <row r="72" spans="1:16" ht="20.100000000000001" customHeight="1" x14ac:dyDescent="0.25">
      <c r="A72" s="45" t="s">
        <v>156</v>
      </c>
      <c r="B72" s="25">
        <v>6934.9700000000012</v>
      </c>
      <c r="C72" s="188">
        <v>10970.45</v>
      </c>
      <c r="D72" s="345">
        <f t="shared" si="33"/>
        <v>6.2859534754040505E-2</v>
      </c>
      <c r="E72" s="295">
        <f t="shared" si="34"/>
        <v>9.4856186799361905E-2</v>
      </c>
      <c r="F72" s="67">
        <f t="shared" si="29"/>
        <v>0.58190302193088062</v>
      </c>
      <c r="H72" s="25">
        <v>1567.3149999999998</v>
      </c>
      <c r="I72" s="188">
        <v>2697.7190000000005</v>
      </c>
      <c r="J72" s="294">
        <f t="shared" si="35"/>
        <v>6.7936802083693196E-2</v>
      </c>
      <c r="K72" s="295">
        <f t="shared" si="36"/>
        <v>0.10257246446242929</v>
      </c>
      <c r="L72" s="67">
        <f t="shared" si="30"/>
        <v>0.72123599914503522</v>
      </c>
      <c r="N72" s="48">
        <f t="shared" si="31"/>
        <v>2.2600169863748505</v>
      </c>
      <c r="O72" s="191">
        <f t="shared" si="32"/>
        <v>2.4590777953502365</v>
      </c>
      <c r="P72" s="67">
        <f t="shared" ref="P72:P80" si="37">(O72-N72)/N72</f>
        <v>8.8079341958702179E-2</v>
      </c>
    </row>
    <row r="73" spans="1:16" ht="20.100000000000001" customHeight="1" x14ac:dyDescent="0.25">
      <c r="A73" s="45" t="s">
        <v>160</v>
      </c>
      <c r="B73" s="25">
        <v>7008.5599999999995</v>
      </c>
      <c r="C73" s="188">
        <v>7359.52</v>
      </c>
      <c r="D73" s="345">
        <f t="shared" si="33"/>
        <v>6.3526564771841557E-2</v>
      </c>
      <c r="E73" s="295">
        <f t="shared" si="34"/>
        <v>6.3634217727954634E-2</v>
      </c>
      <c r="F73" s="67">
        <f t="shared" si="29"/>
        <v>5.0075907176367326E-2</v>
      </c>
      <c r="H73" s="25">
        <v>2032.2739999999999</v>
      </c>
      <c r="I73" s="188">
        <v>2690.29</v>
      </c>
      <c r="J73" s="294">
        <f t="shared" si="35"/>
        <v>8.8090904839062678E-2</v>
      </c>
      <c r="K73" s="295">
        <f t="shared" si="36"/>
        <v>0.10228999959544668</v>
      </c>
      <c r="L73" s="67">
        <f t="shared" si="30"/>
        <v>0.32378311192290021</v>
      </c>
      <c r="N73" s="48">
        <f t="shared" si="31"/>
        <v>2.8997026493316747</v>
      </c>
      <c r="O73" s="191">
        <f t="shared" si="32"/>
        <v>3.6555237298084653</v>
      </c>
      <c r="P73" s="67">
        <f t="shared" si="37"/>
        <v>0.26065468493846872</v>
      </c>
    </row>
    <row r="74" spans="1:16" ht="20.100000000000001" customHeight="1" x14ac:dyDescent="0.25">
      <c r="A74" s="45" t="s">
        <v>169</v>
      </c>
      <c r="B74" s="25">
        <v>3235.7200000000003</v>
      </c>
      <c r="C74" s="188">
        <v>2203.5</v>
      </c>
      <c r="D74" s="345">
        <f t="shared" si="33"/>
        <v>2.9329017111010422E-2</v>
      </c>
      <c r="E74" s="295">
        <f t="shared" si="34"/>
        <v>1.9052601088596542E-2</v>
      </c>
      <c r="F74" s="67">
        <f t="shared" si="29"/>
        <v>-0.3190078251517437</v>
      </c>
      <c r="H74" s="25">
        <v>670.24900000000002</v>
      </c>
      <c r="I74" s="188">
        <v>502.02700000000004</v>
      </c>
      <c r="J74" s="294">
        <f t="shared" si="35"/>
        <v>2.9052598654254753E-2</v>
      </c>
      <c r="K74" s="295">
        <f t="shared" si="36"/>
        <v>1.9088032006550713E-2</v>
      </c>
      <c r="L74" s="67">
        <f t="shared" si="30"/>
        <v>-0.25098433567226502</v>
      </c>
      <c r="N74" s="48">
        <f t="shared" si="31"/>
        <v>2.0714060549120443</v>
      </c>
      <c r="O74" s="191">
        <f t="shared" si="32"/>
        <v>2.2783163149534831</v>
      </c>
      <c r="P74" s="67">
        <f t="shared" si="37"/>
        <v>9.9888797539613522E-2</v>
      </c>
    </row>
    <row r="75" spans="1:16" ht="20.100000000000001" customHeight="1" x14ac:dyDescent="0.25">
      <c r="A75" s="45" t="s">
        <v>175</v>
      </c>
      <c r="B75" s="25">
        <v>1418.9899999999998</v>
      </c>
      <c r="C75" s="188">
        <v>1428.0600000000002</v>
      </c>
      <c r="D75" s="345">
        <f t="shared" si="33"/>
        <v>1.2861923154770088E-2</v>
      </c>
      <c r="E75" s="295">
        <f t="shared" si="34"/>
        <v>1.2347745636751161E-2</v>
      </c>
      <c r="F75" s="67">
        <f t="shared" si="29"/>
        <v>6.3918702739275066E-3</v>
      </c>
      <c r="H75" s="25">
        <v>428.85</v>
      </c>
      <c r="I75" s="188">
        <v>429.964</v>
      </c>
      <c r="J75" s="294">
        <f t="shared" si="35"/>
        <v>1.8588922822528869E-2</v>
      </c>
      <c r="K75" s="295">
        <f t="shared" si="36"/>
        <v>1.6348058159550323E-2</v>
      </c>
      <c r="L75" s="67">
        <f t="shared" si="30"/>
        <v>2.5976448641715656E-3</v>
      </c>
      <c r="N75" s="48">
        <f t="shared" si="31"/>
        <v>3.0222200297394632</v>
      </c>
      <c r="O75" s="191">
        <f t="shared" si="32"/>
        <v>3.0108258756634871</v>
      </c>
      <c r="P75" s="67">
        <f t="shared" si="37"/>
        <v>-3.7701272454866105E-3</v>
      </c>
    </row>
    <row r="76" spans="1:16" ht="20.100000000000001" customHeight="1" x14ac:dyDescent="0.25">
      <c r="A76" s="45" t="s">
        <v>170</v>
      </c>
      <c r="B76" s="25">
        <v>1112.3799999999999</v>
      </c>
      <c r="C76" s="188">
        <v>810.57999999999993</v>
      </c>
      <c r="D76" s="345">
        <f t="shared" si="33"/>
        <v>1.0082767376023193E-2</v>
      </c>
      <c r="E76" s="295">
        <f t="shared" si="34"/>
        <v>7.0086940732446493E-3</v>
      </c>
      <c r="F76" s="67">
        <f t="shared" si="29"/>
        <v>-0.27131016379294842</v>
      </c>
      <c r="H76" s="25">
        <v>304.51900000000001</v>
      </c>
      <c r="I76" s="188">
        <v>394.78199999999998</v>
      </c>
      <c r="J76" s="294">
        <f t="shared" si="35"/>
        <v>1.3199673986227511E-2</v>
      </c>
      <c r="K76" s="295">
        <f t="shared" si="36"/>
        <v>1.5010370859754759E-2</v>
      </c>
      <c r="L76" s="67">
        <f t="shared" si="30"/>
        <v>0.29641171815223344</v>
      </c>
      <c r="N76" s="48">
        <f t="shared" si="31"/>
        <v>2.7375447239252777</v>
      </c>
      <c r="O76" s="191">
        <f t="shared" si="32"/>
        <v>4.8703644304078564</v>
      </c>
      <c r="P76" s="67">
        <f t="shared" si="37"/>
        <v>0.77909949300276515</v>
      </c>
    </row>
    <row r="77" spans="1:16" ht="20.100000000000001" customHeight="1" x14ac:dyDescent="0.25">
      <c r="A77" s="45" t="s">
        <v>176</v>
      </c>
      <c r="B77" s="25">
        <v>11692.78</v>
      </c>
      <c r="C77" s="188">
        <v>5252.130000000001</v>
      </c>
      <c r="D77" s="345">
        <f t="shared" si="33"/>
        <v>0.10598498779105746</v>
      </c>
      <c r="E77" s="295">
        <f t="shared" si="34"/>
        <v>4.5412633426571626E-2</v>
      </c>
      <c r="F77" s="67">
        <f t="shared" si="29"/>
        <v>-0.55082281544679701</v>
      </c>
      <c r="H77" s="25">
        <v>801.97300000000007</v>
      </c>
      <c r="I77" s="188">
        <v>374.91</v>
      </c>
      <c r="J77" s="294">
        <f t="shared" si="35"/>
        <v>3.4762304308620602E-2</v>
      </c>
      <c r="K77" s="295">
        <f t="shared" si="36"/>
        <v>1.4254799203182155E-2</v>
      </c>
      <c r="L77" s="67">
        <f t="shared" si="30"/>
        <v>-0.53251543381136268</v>
      </c>
      <c r="N77" s="48">
        <f t="shared" si="31"/>
        <v>0.68587025497785814</v>
      </c>
      <c r="O77" s="191">
        <f t="shared" si="32"/>
        <v>0.71382467684539397</v>
      </c>
      <c r="P77" s="67">
        <f t="shared" si="37"/>
        <v>4.0757594697612712E-2</v>
      </c>
    </row>
    <row r="78" spans="1:16" ht="20.100000000000001" customHeight="1" x14ac:dyDescent="0.25">
      <c r="A78" s="45" t="s">
        <v>173</v>
      </c>
      <c r="B78" s="25">
        <v>2997.91</v>
      </c>
      <c r="C78" s="188">
        <v>1336.17</v>
      </c>
      <c r="D78" s="345">
        <f t="shared" si="33"/>
        <v>2.7173474122380567E-2</v>
      </c>
      <c r="E78" s="295">
        <f t="shared" si="34"/>
        <v>1.1553217152961218E-2</v>
      </c>
      <c r="F78" s="67">
        <f t="shared" si="29"/>
        <v>-0.5542994953150695</v>
      </c>
      <c r="H78" s="25">
        <v>797.07499999999993</v>
      </c>
      <c r="I78" s="188">
        <v>371.22299999999996</v>
      </c>
      <c r="J78" s="294">
        <f t="shared" si="35"/>
        <v>3.4549995706580849E-2</v>
      </c>
      <c r="K78" s="295">
        <f t="shared" si="36"/>
        <v>1.4114612372577121E-2</v>
      </c>
      <c r="L78" s="67">
        <f t="shared" si="30"/>
        <v>-0.53426841890662735</v>
      </c>
      <c r="N78" s="48">
        <f t="shared" si="31"/>
        <v>2.6587689423631793</v>
      </c>
      <c r="O78" s="191">
        <f t="shared" si="32"/>
        <v>2.7782617481308511</v>
      </c>
      <c r="P78" s="67">
        <f t="shared" si="37"/>
        <v>4.4942907171716735E-2</v>
      </c>
    </row>
    <row r="79" spans="1:16" ht="20.100000000000001" customHeight="1" x14ac:dyDescent="0.25">
      <c r="A79" s="45" t="s">
        <v>177</v>
      </c>
      <c r="B79" s="25">
        <v>3081.93</v>
      </c>
      <c r="C79" s="188">
        <v>3552.6899999999996</v>
      </c>
      <c r="D79" s="345">
        <f t="shared" si="33"/>
        <v>2.7935043114032221E-2</v>
      </c>
      <c r="E79" s="295">
        <f t="shared" si="34"/>
        <v>3.0718395898092145E-2</v>
      </c>
      <c r="F79" s="67">
        <f t="shared" si="29"/>
        <v>0.15274844010084582</v>
      </c>
      <c r="H79" s="25">
        <v>349.29200000000009</v>
      </c>
      <c r="I79" s="188">
        <v>363.82300000000004</v>
      </c>
      <c r="J79" s="294">
        <f t="shared" si="35"/>
        <v>1.5140403475636598E-2</v>
      </c>
      <c r="K79" s="295">
        <f t="shared" si="36"/>
        <v>1.3833250141365504E-2</v>
      </c>
      <c r="L79" s="67">
        <f t="shared" si="30"/>
        <v>4.1601296336589287E-2</v>
      </c>
      <c r="N79" s="48">
        <f t="shared" si="31"/>
        <v>1.1333547484855273</v>
      </c>
      <c r="O79" s="191">
        <f t="shared" si="32"/>
        <v>1.0240775299843219</v>
      </c>
      <c r="P79" s="67">
        <f t="shared" si="37"/>
        <v>-9.6419253236667293E-2</v>
      </c>
    </row>
    <row r="80" spans="1:16" ht="20.100000000000001" customHeight="1" x14ac:dyDescent="0.25">
      <c r="A80" s="45" t="s">
        <v>191</v>
      </c>
      <c r="B80" s="25">
        <v>549.91</v>
      </c>
      <c r="C80" s="188">
        <v>1728.37</v>
      </c>
      <c r="D80" s="345">
        <f t="shared" si="33"/>
        <v>4.9844608926346342E-3</v>
      </c>
      <c r="E80" s="295">
        <f t="shared" si="34"/>
        <v>1.4944381276831226E-2</v>
      </c>
      <c r="F80" s="67">
        <f t="shared" si="29"/>
        <v>2.1430052190358424</v>
      </c>
      <c r="H80" s="25">
        <v>149.04599999999999</v>
      </c>
      <c r="I80" s="188">
        <v>361.36400000000003</v>
      </c>
      <c r="J80" s="294">
        <f t="shared" si="35"/>
        <v>6.4605446916325927E-3</v>
      </c>
      <c r="K80" s="295">
        <f t="shared" si="36"/>
        <v>1.3739754232372347E-2</v>
      </c>
      <c r="L80" s="67">
        <f t="shared" si="30"/>
        <v>1.4245132375239862</v>
      </c>
      <c r="N80" s="48">
        <f t="shared" si="31"/>
        <v>2.7103707879471184</v>
      </c>
      <c r="O80" s="191">
        <f t="shared" si="32"/>
        <v>2.0907791734408723</v>
      </c>
      <c r="P80" s="67">
        <f t="shared" si="37"/>
        <v>-0.22860031448890264</v>
      </c>
    </row>
    <row r="81" spans="1:16" ht="20.100000000000001" customHeight="1" x14ac:dyDescent="0.25">
      <c r="A81" s="45" t="s">
        <v>192</v>
      </c>
      <c r="B81" s="25">
        <v>1071.33</v>
      </c>
      <c r="C81" s="188">
        <v>1621.9499999999998</v>
      </c>
      <c r="D81" s="345">
        <f t="shared" si="33"/>
        <v>9.7106844540129529E-3</v>
      </c>
      <c r="E81" s="295">
        <f t="shared" si="34"/>
        <v>1.4024218895234471E-2</v>
      </c>
      <c r="F81" s="67">
        <f t="shared" ref="F81:F83" si="38">(C81-B81)/B81</f>
        <v>0.51395928425415127</v>
      </c>
      <c r="H81" s="25">
        <v>172.88400000000001</v>
      </c>
      <c r="I81" s="188">
        <v>327.77099999999996</v>
      </c>
      <c r="J81" s="294">
        <f t="shared" si="35"/>
        <v>7.4938261239362973E-3</v>
      </c>
      <c r="K81" s="295">
        <f t="shared" si="36"/>
        <v>1.2462483768441005E-2</v>
      </c>
      <c r="L81" s="67">
        <f t="shared" ref="L81:L87" si="39">(I81-H81)/H81</f>
        <v>0.89590129798014817</v>
      </c>
      <c r="N81" s="48">
        <f t="shared" si="31"/>
        <v>1.6137324633866319</v>
      </c>
      <c r="O81" s="191">
        <f t="shared" si="32"/>
        <v>2.0208452788310365</v>
      </c>
      <c r="P81" s="67">
        <f t="shared" ref="P81:P83" si="40">(O81-N81)/N81</f>
        <v>0.25228024141624089</v>
      </c>
    </row>
    <row r="82" spans="1:16" ht="20.100000000000001" customHeight="1" x14ac:dyDescent="0.25">
      <c r="A82" s="45" t="s">
        <v>193</v>
      </c>
      <c r="B82" s="25">
        <v>733.75999999999976</v>
      </c>
      <c r="C82" s="188">
        <v>1011.97</v>
      </c>
      <c r="D82" s="345">
        <f t="shared" si="33"/>
        <v>6.6509029197133864E-3</v>
      </c>
      <c r="E82" s="295">
        <f t="shared" si="34"/>
        <v>8.7500162122201245E-3</v>
      </c>
      <c r="F82" s="67">
        <f t="shared" si="38"/>
        <v>0.37915667248146578</v>
      </c>
      <c r="H82" s="25">
        <v>148.56900000000002</v>
      </c>
      <c r="I82" s="188">
        <v>294.11799999999999</v>
      </c>
      <c r="J82" s="294">
        <f t="shared" si="35"/>
        <v>6.4398686599517118E-3</v>
      </c>
      <c r="K82" s="295">
        <f t="shared" si="36"/>
        <v>1.1182931989121465E-2</v>
      </c>
      <c r="L82" s="67">
        <f t="shared" si="39"/>
        <v>0.97967274465063348</v>
      </c>
      <c r="N82" s="48">
        <f t="shared" si="31"/>
        <v>2.024762865242042</v>
      </c>
      <c r="O82" s="191">
        <f t="shared" si="32"/>
        <v>2.9063905056474004</v>
      </c>
      <c r="P82" s="67">
        <f t="shared" si="40"/>
        <v>0.43542266382881728</v>
      </c>
    </row>
    <row r="83" spans="1:16" ht="20.100000000000001" customHeight="1" x14ac:dyDescent="0.25">
      <c r="A83" s="45" t="s">
        <v>194</v>
      </c>
      <c r="B83" s="25">
        <v>889.33999999999992</v>
      </c>
      <c r="C83" s="188">
        <v>1132.5499999999997</v>
      </c>
      <c r="D83" s="345">
        <f t="shared" si="33"/>
        <v>8.0611017262018983E-3</v>
      </c>
      <c r="E83" s="295">
        <f t="shared" si="34"/>
        <v>9.7926132801860726E-3</v>
      </c>
      <c r="F83" s="67">
        <f t="shared" si="38"/>
        <v>0.27347246272516679</v>
      </c>
      <c r="H83" s="25">
        <v>247.71600000000004</v>
      </c>
      <c r="I83" s="188">
        <v>273.55599999999998</v>
      </c>
      <c r="J83" s="294">
        <f t="shared" si="35"/>
        <v>1.0737492377067883E-2</v>
      </c>
      <c r="K83" s="295">
        <f t="shared" si="36"/>
        <v>1.0401125205584533E-2</v>
      </c>
      <c r="L83" s="67">
        <f t="shared" si="39"/>
        <v>0.10431300360089757</v>
      </c>
      <c r="N83" s="48">
        <f t="shared" si="31"/>
        <v>2.785391413857468</v>
      </c>
      <c r="O83" s="191">
        <f t="shared" si="32"/>
        <v>2.4153988786367053</v>
      </c>
      <c r="P83" s="67">
        <f t="shared" si="40"/>
        <v>-0.13283322888841778</v>
      </c>
    </row>
    <row r="84" spans="1:16" ht="20.100000000000001" customHeight="1" x14ac:dyDescent="0.25">
      <c r="A84" s="45" t="s">
        <v>196</v>
      </c>
      <c r="B84" s="25">
        <v>45.780000000000008</v>
      </c>
      <c r="C84" s="188">
        <v>56.089999999999996</v>
      </c>
      <c r="D84" s="345">
        <f t="shared" si="33"/>
        <v>4.1495630133078797E-4</v>
      </c>
      <c r="E84" s="295">
        <f t="shared" si="34"/>
        <v>4.8498316090736559E-4</v>
      </c>
      <c r="F84" s="67">
        <f t="shared" ref="F84:F87" si="41">(C84-B84)/B84</f>
        <v>0.22520751419833959</v>
      </c>
      <c r="H84" s="25">
        <v>48.664000000000001</v>
      </c>
      <c r="I84" s="188">
        <v>243.57800000000003</v>
      </c>
      <c r="J84" s="294">
        <f t="shared" si="35"/>
        <v>2.1093886912336361E-3</v>
      </c>
      <c r="K84" s="295">
        <f t="shared" si="36"/>
        <v>9.2613039937923854E-3</v>
      </c>
      <c r="L84" s="67">
        <f t="shared" ref="L84:L85" si="42">(I84-H84)/H84</f>
        <v>4.0053016603649523</v>
      </c>
      <c r="N84" s="48">
        <f t="shared" si="31"/>
        <v>10.629969418960243</v>
      </c>
      <c r="O84" s="191">
        <f t="shared" si="32"/>
        <v>43.426279194152258</v>
      </c>
      <c r="P84" s="67">
        <f t="shared" ref="P84:P86" si="43">(O84-N84)/N84</f>
        <v>3.0852684972634608</v>
      </c>
    </row>
    <row r="85" spans="1:16" ht="20.100000000000001" customHeight="1" x14ac:dyDescent="0.25">
      <c r="A85" s="45" t="s">
        <v>195</v>
      </c>
      <c r="B85" s="25">
        <v>28.09</v>
      </c>
      <c r="C85" s="188">
        <v>974.49999999999989</v>
      </c>
      <c r="D85" s="345">
        <f t="shared" si="33"/>
        <v>2.5461167549982157E-4</v>
      </c>
      <c r="E85" s="295">
        <f t="shared" si="34"/>
        <v>8.4260312052812925E-3</v>
      </c>
      <c r="F85" s="67">
        <f t="shared" si="41"/>
        <v>33.692061231755069</v>
      </c>
      <c r="H85" s="25">
        <v>11.737</v>
      </c>
      <c r="I85" s="188">
        <v>240.41499999999996</v>
      </c>
      <c r="J85" s="294">
        <f t="shared" si="35"/>
        <v>5.0875174808912515E-4</v>
      </c>
      <c r="K85" s="295">
        <f t="shared" si="36"/>
        <v>9.1410406509109844E-3</v>
      </c>
      <c r="L85" s="67">
        <f t="shared" si="42"/>
        <v>19.483513674703925</v>
      </c>
      <c r="N85" s="48">
        <f t="shared" si="31"/>
        <v>4.1783552865788538</v>
      </c>
      <c r="O85" s="191">
        <f t="shared" si="32"/>
        <v>2.4670600307850181</v>
      </c>
      <c r="P85" s="67">
        <f t="shared" si="43"/>
        <v>-0.40956193009498887</v>
      </c>
    </row>
    <row r="86" spans="1:16" ht="20.100000000000001" customHeight="1" x14ac:dyDescent="0.25">
      <c r="A86" s="45" t="s">
        <v>172</v>
      </c>
      <c r="B86" s="25">
        <v>48.95</v>
      </c>
      <c r="C86" s="188">
        <v>125.63000000000001</v>
      </c>
      <c r="D86" s="345">
        <f t="shared" si="33"/>
        <v>4.436896232010063E-4</v>
      </c>
      <c r="E86" s="295">
        <f t="shared" si="34"/>
        <v>1.0862619808306711E-3</v>
      </c>
      <c r="F86" s="67">
        <f t="shared" si="41"/>
        <v>1.5664964249233913</v>
      </c>
      <c r="H86" s="25">
        <v>78.864000000000004</v>
      </c>
      <c r="I86" s="188">
        <v>211.24399999999997</v>
      </c>
      <c r="J86" s="294">
        <f t="shared" si="35"/>
        <v>3.4184372379058338E-3</v>
      </c>
      <c r="K86" s="295">
        <f t="shared" si="36"/>
        <v>8.0319031310901561E-3</v>
      </c>
      <c r="L86" s="67">
        <f t="shared" si="39"/>
        <v>1.6785859200649214</v>
      </c>
      <c r="N86" s="48">
        <f t="shared" si="31"/>
        <v>16.111133810010216</v>
      </c>
      <c r="O86" s="191">
        <f t="shared" si="32"/>
        <v>16.814773541351585</v>
      </c>
      <c r="P86" s="67">
        <f t="shared" si="43"/>
        <v>4.3674128688831401E-2</v>
      </c>
    </row>
    <row r="87" spans="1:16" ht="20.100000000000001" customHeight="1" x14ac:dyDescent="0.25">
      <c r="A87" s="45" t="s">
        <v>198</v>
      </c>
      <c r="B87" s="25">
        <v>3424.73</v>
      </c>
      <c r="C87" s="188">
        <v>4347.72</v>
      </c>
      <c r="D87" s="345">
        <f t="shared" si="33"/>
        <v>3.1042230097347953E-2</v>
      </c>
      <c r="E87" s="295">
        <f t="shared" si="34"/>
        <v>3.7592636625783056E-2</v>
      </c>
      <c r="F87" s="67">
        <f t="shared" si="41"/>
        <v>0.269507377223898</v>
      </c>
      <c r="H87" s="25">
        <v>163.584</v>
      </c>
      <c r="I87" s="188">
        <v>208.53300000000002</v>
      </c>
      <c r="J87" s="294">
        <f t="shared" si="35"/>
        <v>7.0907085251266464E-3</v>
      </c>
      <c r="K87" s="295">
        <f t="shared" si="36"/>
        <v>7.9288256974665502E-3</v>
      </c>
      <c r="L87" s="67">
        <f t="shared" si="39"/>
        <v>0.27477626173708924</v>
      </c>
      <c r="N87" s="48">
        <f t="shared" ref="N87" si="44">(H87/B87)*10</f>
        <v>0.47765517281654318</v>
      </c>
      <c r="O87" s="191">
        <f t="shared" ref="O87" si="45">(I87/C87)*10</f>
        <v>0.47963760315751702</v>
      </c>
      <c r="P87" s="67">
        <f t="shared" ref="P87" si="46">(O87-N87)/N87</f>
        <v>4.1503378457815789E-3</v>
      </c>
    </row>
    <row r="88" spans="1:16" ht="20.100000000000001" customHeight="1" x14ac:dyDescent="0.25">
      <c r="A88" s="45" t="s">
        <v>197</v>
      </c>
      <c r="B88" s="25">
        <v>399.84000000000003</v>
      </c>
      <c r="C88" s="188">
        <v>716.19</v>
      </c>
      <c r="D88" s="345">
        <f t="shared" si="33"/>
        <v>3.624205494191836E-3</v>
      </c>
      <c r="E88" s="295">
        <f t="shared" si="34"/>
        <v>6.1925492959573223E-3</v>
      </c>
      <c r="F88" s="67">
        <f t="shared" ref="F88:F94" si="47">(C88-B88)/B88</f>
        <v>0.79119147659063627</v>
      </c>
      <c r="H88" s="25">
        <v>81.289999999999992</v>
      </c>
      <c r="I88" s="188">
        <v>163.77199999999999</v>
      </c>
      <c r="J88" s="294">
        <f t="shared" si="35"/>
        <v>3.5235945814232751E-3</v>
      </c>
      <c r="K88" s="295">
        <f t="shared" si="36"/>
        <v>6.2269263959444871E-3</v>
      </c>
      <c r="L88" s="67">
        <f t="shared" ref="L88:L94" si="48">(I88-H88)/H88</f>
        <v>1.0146635502521837</v>
      </c>
      <c r="N88" s="48">
        <f t="shared" si="31"/>
        <v>2.0330632252901157</v>
      </c>
      <c r="O88" s="191">
        <f t="shared" si="32"/>
        <v>2.2867116268029433</v>
      </c>
      <c r="P88" s="67">
        <f t="shared" ref="P88:P94" si="49">(O88-N88)/N88</f>
        <v>0.12476168884350962</v>
      </c>
    </row>
    <row r="89" spans="1:16" ht="20.100000000000001" customHeight="1" x14ac:dyDescent="0.25">
      <c r="A89" s="45" t="s">
        <v>201</v>
      </c>
      <c r="B89" s="25">
        <v>240.02</v>
      </c>
      <c r="C89" s="188">
        <v>480</v>
      </c>
      <c r="D89" s="345">
        <f t="shared" si="33"/>
        <v>2.1755747366844847E-3</v>
      </c>
      <c r="E89" s="295">
        <f t="shared" si="34"/>
        <v>4.1503283514982255E-3</v>
      </c>
      <c r="F89" s="67">
        <f t="shared" si="47"/>
        <v>0.99983334722106487</v>
      </c>
      <c r="H89" s="25">
        <v>66.244</v>
      </c>
      <c r="I89" s="188">
        <v>132.47999999999999</v>
      </c>
      <c r="J89" s="294">
        <f t="shared" si="35"/>
        <v>2.8714109909189749E-3</v>
      </c>
      <c r="K89" s="295">
        <f t="shared" si="36"/>
        <v>5.0371443771507068E-3</v>
      </c>
      <c r="L89" s="67">
        <f t="shared" si="48"/>
        <v>0.99987923434575188</v>
      </c>
      <c r="N89" s="48">
        <f t="shared" si="31"/>
        <v>2.7599366719440042</v>
      </c>
      <c r="O89" s="191">
        <f t="shared" si="32"/>
        <v>2.76</v>
      </c>
      <c r="P89" s="67">
        <f t="shared" si="49"/>
        <v>2.2945474307213031E-5</v>
      </c>
    </row>
    <row r="90" spans="1:16" ht="20.100000000000001" customHeight="1" x14ac:dyDescent="0.25">
      <c r="A90" s="45" t="s">
        <v>202</v>
      </c>
      <c r="B90" s="25">
        <v>128.77000000000001</v>
      </c>
      <c r="C90" s="188">
        <v>175.07</v>
      </c>
      <c r="D90" s="345">
        <f t="shared" si="33"/>
        <v>1.1671892294094705E-3</v>
      </c>
      <c r="E90" s="295">
        <f t="shared" si="34"/>
        <v>1.5137458010349883E-3</v>
      </c>
      <c r="F90" s="67">
        <f t="shared" si="47"/>
        <v>0.3595557971577229</v>
      </c>
      <c r="H90" s="25">
        <v>36.108999999999988</v>
      </c>
      <c r="I90" s="188">
        <v>91.825000000000003</v>
      </c>
      <c r="J90" s="294">
        <f t="shared" si="35"/>
        <v>1.5651799328406078E-3</v>
      </c>
      <c r="K90" s="295">
        <f t="shared" si="36"/>
        <v>3.4913630920279568E-3</v>
      </c>
      <c r="L90" s="67">
        <f t="shared" si="48"/>
        <v>1.5429948212357039</v>
      </c>
      <c r="N90" s="48">
        <f t="shared" si="31"/>
        <v>2.8041469286324445</v>
      </c>
      <c r="O90" s="191">
        <f t="shared" si="32"/>
        <v>5.2450448392071749</v>
      </c>
      <c r="P90" s="67">
        <f t="shared" si="49"/>
        <v>0.87046006243514951</v>
      </c>
    </row>
    <row r="91" spans="1:16" ht="20.100000000000001" customHeight="1" x14ac:dyDescent="0.25">
      <c r="A91" s="45" t="s">
        <v>205</v>
      </c>
      <c r="B91" s="25">
        <v>412.33</v>
      </c>
      <c r="C91" s="188">
        <v>220.29</v>
      </c>
      <c r="D91" s="345">
        <f t="shared" si="33"/>
        <v>3.7374165951883742E-3</v>
      </c>
      <c r="E91" s="295">
        <f t="shared" si="34"/>
        <v>1.904741317815717E-3</v>
      </c>
      <c r="F91" s="67">
        <f t="shared" si="47"/>
        <v>-0.46574345790992649</v>
      </c>
      <c r="H91" s="25">
        <v>134.49200000000002</v>
      </c>
      <c r="I91" s="188">
        <v>79.632999999999996</v>
      </c>
      <c r="J91" s="294">
        <f t="shared" si="35"/>
        <v>5.8296873224846753E-3</v>
      </c>
      <c r="K91" s="295">
        <f t="shared" si="36"/>
        <v>3.0277998051452468E-3</v>
      </c>
      <c r="L91" s="67">
        <f t="shared" si="48"/>
        <v>-0.40789786753115437</v>
      </c>
      <c r="N91" s="48">
        <f t="shared" si="31"/>
        <v>3.2617563601969302</v>
      </c>
      <c r="O91" s="191">
        <f t="shared" si="32"/>
        <v>3.6149167007126968</v>
      </c>
      <c r="P91" s="67">
        <f t="shared" si="49"/>
        <v>0.10827305951645155</v>
      </c>
    </row>
    <row r="92" spans="1:16" ht="20.100000000000001" customHeight="1" x14ac:dyDescent="0.25">
      <c r="A92" s="45" t="s">
        <v>174</v>
      </c>
      <c r="B92" s="25">
        <v>219.08</v>
      </c>
      <c r="C92" s="188">
        <v>213.42000000000002</v>
      </c>
      <c r="D92" s="345">
        <f t="shared" si="33"/>
        <v>1.9857716578320014E-3</v>
      </c>
      <c r="E92" s="295">
        <f t="shared" si="34"/>
        <v>1.8453397432848988E-3</v>
      </c>
      <c r="F92" s="67">
        <f t="shared" si="47"/>
        <v>-2.583531130180754E-2</v>
      </c>
      <c r="H92" s="25">
        <v>61.687000000000012</v>
      </c>
      <c r="I92" s="188">
        <v>74.09</v>
      </c>
      <c r="J92" s="294">
        <f t="shared" si="35"/>
        <v>2.6738833675022467E-3</v>
      </c>
      <c r="K92" s="295">
        <f t="shared" si="36"/>
        <v>2.8170442851984901E-3</v>
      </c>
      <c r="L92" s="67">
        <f t="shared" si="48"/>
        <v>0.20106343313826233</v>
      </c>
      <c r="N92" s="48">
        <f t="shared" si="31"/>
        <v>2.8157294139127265</v>
      </c>
      <c r="O92" s="191">
        <f t="shared" si="32"/>
        <v>3.471558429388061</v>
      </c>
      <c r="P92" s="67">
        <f t="shared" si="49"/>
        <v>0.23291620715926575</v>
      </c>
    </row>
    <row r="93" spans="1:16" ht="20.100000000000001" customHeight="1" x14ac:dyDescent="0.25">
      <c r="A93" s="45" t="s">
        <v>199</v>
      </c>
      <c r="B93" s="25">
        <v>62.34</v>
      </c>
      <c r="C93" s="188">
        <v>148.86000000000001</v>
      </c>
      <c r="D93" s="345">
        <f t="shared" si="33"/>
        <v>5.6505844964965747E-4</v>
      </c>
      <c r="E93" s="295">
        <f t="shared" si="34"/>
        <v>1.2871205800083873E-3</v>
      </c>
      <c r="F93" s="67">
        <f t="shared" si="47"/>
        <v>1.3878729547641964</v>
      </c>
      <c r="H93" s="25">
        <v>19.413999999999998</v>
      </c>
      <c r="I93" s="188">
        <v>70.938999999999993</v>
      </c>
      <c r="J93" s="294">
        <f t="shared" si="35"/>
        <v>8.4151882400973629E-4</v>
      </c>
      <c r="K93" s="295">
        <f t="shared" si="36"/>
        <v>2.6972372053947315E-3</v>
      </c>
      <c r="L93" s="67">
        <f t="shared" si="48"/>
        <v>2.6540125682497164</v>
      </c>
      <c r="N93" s="48">
        <f t="shared" si="31"/>
        <v>3.1142123837022773</v>
      </c>
      <c r="O93" s="191">
        <f t="shared" si="32"/>
        <v>4.7654843477092559</v>
      </c>
      <c r="P93" s="67">
        <f t="shared" si="49"/>
        <v>0.5302374278159836</v>
      </c>
    </row>
    <row r="94" spans="1:16" ht="20.100000000000001" customHeight="1" x14ac:dyDescent="0.25">
      <c r="A94" s="45" t="s">
        <v>206</v>
      </c>
      <c r="B94" s="25">
        <v>415.66</v>
      </c>
      <c r="C94" s="188">
        <v>179.69</v>
      </c>
      <c r="D94" s="345">
        <f t="shared" si="33"/>
        <v>3.7676001793611907E-3</v>
      </c>
      <c r="E94" s="295">
        <f t="shared" si="34"/>
        <v>1.5536927114181587E-3</v>
      </c>
      <c r="F94" s="67">
        <f t="shared" si="47"/>
        <v>-0.56769956214213546</v>
      </c>
      <c r="H94" s="25">
        <v>84.578000000000003</v>
      </c>
      <c r="I94" s="188">
        <v>54.487000000000009</v>
      </c>
      <c r="J94" s="294">
        <f t="shared" si="35"/>
        <v>3.6661161582927518E-3</v>
      </c>
      <c r="K94" s="295">
        <f t="shared" si="36"/>
        <v>2.0717005259496576E-3</v>
      </c>
      <c r="L94" s="67">
        <f t="shared" si="48"/>
        <v>-0.35577809832344098</v>
      </c>
      <c r="N94" s="48">
        <f t="shared" si="31"/>
        <v>2.0347880479237839</v>
      </c>
      <c r="O94" s="191">
        <f t="shared" si="32"/>
        <v>3.0322778117869671</v>
      </c>
      <c r="P94" s="67">
        <f t="shared" si="49"/>
        <v>0.49021801798029124</v>
      </c>
    </row>
    <row r="95" spans="1:16" ht="20.100000000000001" customHeight="1" thickBot="1" x14ac:dyDescent="0.3">
      <c r="A95" s="14" t="s">
        <v>17</v>
      </c>
      <c r="B95" s="25">
        <f>B96-SUM(B68:B94)</f>
        <v>5126.4899999999907</v>
      </c>
      <c r="C95" s="188">
        <f>C96-SUM(C68:C94)</f>
        <v>2256.789999999979</v>
      </c>
      <c r="D95" s="345">
        <f t="shared" si="33"/>
        <v>4.6467219947777784E-2</v>
      </c>
      <c r="E95" s="295">
        <f t="shared" si="34"/>
        <v>1.9513374000786655E-2</v>
      </c>
      <c r="F95" s="67">
        <f>(C95-B95)/B95</f>
        <v>-0.55977871799223577</v>
      </c>
      <c r="H95" s="25">
        <f>H96-SUM(H68:H94)</f>
        <v>941.06799999998839</v>
      </c>
      <c r="I95" s="188">
        <f>I96-SUM(I68:I94)</f>
        <v>584.26700000000346</v>
      </c>
      <c r="J95" s="294">
        <f t="shared" si="35"/>
        <v>4.0791513169526367E-2</v>
      </c>
      <c r="K95" s="295">
        <f t="shared" si="36"/>
        <v>2.221495496531348E-2</v>
      </c>
      <c r="L95" s="67">
        <f>(I95-H95)/H95</f>
        <v>-0.37914475893345573</v>
      </c>
      <c r="N95" s="48">
        <f t="shared" si="31"/>
        <v>1.8356965487106969</v>
      </c>
      <c r="O95" s="191">
        <f t="shared" si="32"/>
        <v>2.5889294085847991</v>
      </c>
      <c r="P95" s="67">
        <f>(O95-N95)/N95</f>
        <v>0.41032536690398858</v>
      </c>
    </row>
    <row r="96" spans="1:16" ht="26.25" customHeight="1" thickBot="1" x14ac:dyDescent="0.3">
      <c r="A96" s="18" t="s">
        <v>18</v>
      </c>
      <c r="B96" s="23">
        <v>110324.87</v>
      </c>
      <c r="C96" s="193">
        <v>115653.49999999999</v>
      </c>
      <c r="D96" s="341">
        <f>SUM(D68:D95)</f>
        <v>1</v>
      </c>
      <c r="E96" s="342">
        <f>SUM(E68:E95)</f>
        <v>0.99999999999999989</v>
      </c>
      <c r="F96" s="72">
        <f>(C96-B96)/B96</f>
        <v>4.829944508432224E-2</v>
      </c>
      <c r="G96" s="2"/>
      <c r="H96" s="23">
        <v>23070.190999999995</v>
      </c>
      <c r="I96" s="193">
        <v>26300.616000000013</v>
      </c>
      <c r="J96" s="353">
        <f t="shared" si="35"/>
        <v>1</v>
      </c>
      <c r="K96" s="342">
        <f t="shared" si="36"/>
        <v>1</v>
      </c>
      <c r="L96" s="72">
        <f>(I96-H96)/H96</f>
        <v>0.14002593216501841</v>
      </c>
      <c r="M96" s="2"/>
      <c r="N96" s="44">
        <f t="shared" si="31"/>
        <v>2.0911142700644012</v>
      </c>
      <c r="O96" s="198">
        <f t="shared" si="32"/>
        <v>2.2740873384722482</v>
      </c>
      <c r="P96" s="72">
        <f>(O96-N96)/N96</f>
        <v>8.7500272475407037E-2</v>
      </c>
    </row>
  </sheetData>
  <mergeCells count="33">
    <mergeCell ref="A65:A67"/>
    <mergeCell ref="B65:C65"/>
    <mergeCell ref="D65:E65"/>
    <mergeCell ref="J65:K65"/>
    <mergeCell ref="N65:O65"/>
    <mergeCell ref="B66:C66"/>
    <mergeCell ref="D66:E66"/>
    <mergeCell ref="H66:I66"/>
    <mergeCell ref="J66:K66"/>
    <mergeCell ref="N66:O66"/>
    <mergeCell ref="H65:I65"/>
    <mergeCell ref="A36:A38"/>
    <mergeCell ref="B36:C36"/>
    <mergeCell ref="D36:E36"/>
    <mergeCell ref="J36:K36"/>
    <mergeCell ref="N36:O36"/>
    <mergeCell ref="B37:C37"/>
    <mergeCell ref="D37:E37"/>
    <mergeCell ref="H37:I37"/>
    <mergeCell ref="J37:K37"/>
    <mergeCell ref="N37:O37"/>
    <mergeCell ref="H36:I36"/>
    <mergeCell ref="A4:A6"/>
    <mergeCell ref="B4:C4"/>
    <mergeCell ref="D4:E4"/>
    <mergeCell ref="J4:K4"/>
    <mergeCell ref="N4:O4"/>
    <mergeCell ref="B5:C5"/>
    <mergeCell ref="D5:E5"/>
    <mergeCell ref="H5:I5"/>
    <mergeCell ref="J5:K5"/>
    <mergeCell ref="N5:O5"/>
    <mergeCell ref="H4:I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E10 J7:J10 F28:F30 L28:L31 L57:L61 F76:F86 J68:K81 M28:O31 M57:P61 L94:M94 D39:E45 J39:K45 L84:L86 L95 P84:P86 P94:P95 D68:E77 L88:L93 O94 P88:P93" evalError="1"/>
    <ignoredError sqref="B32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55F0F2BA-94C6-498D-851E-AE1B01CE23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5" id="{D4759A79-8210-4252-871F-923D21BF9D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1" id="{41561DA6-11C0-49D4-A199-6EE03B06045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  <x14:conditionalFormatting xmlns:xm="http://schemas.microsoft.com/office/excel/2006/main">
          <x14:cfRule type="iconSet" priority="271" id="{364C431A-69E9-41DB-B6B9-73DD9F2177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76" id="{F99A7A6D-978E-4D04-AA7D-1AE8F608DE8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A8FC-23B1-4AEA-BB9F-58A99DA81326}">
  <sheetPr>
    <pageSetUpPr fitToPage="1"/>
  </sheetPr>
  <dimension ref="A1:S19"/>
  <sheetViews>
    <sheetView showGridLines="0" workbookViewId="0">
      <selection activeCell="O13" sqref="O13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style="13" customWidth="1"/>
    <col min="17" max="18" width="9.140625" style="41"/>
    <col min="19" max="19" width="10.85546875" customWidth="1"/>
  </cols>
  <sheetData>
    <row r="1" spans="1:19" ht="15.75" x14ac:dyDescent="0.25">
      <c r="A1" s="36" t="s">
        <v>129</v>
      </c>
      <c r="B1" s="6"/>
    </row>
    <row r="3" spans="1:19" ht="15.75" thickBot="1" x14ac:dyDescent="0.3"/>
    <row r="4" spans="1:19" x14ac:dyDescent="0.25">
      <c r="A4" s="403" t="s">
        <v>16</v>
      </c>
      <c r="B4" s="422"/>
      <c r="C4" s="422"/>
      <c r="D4" s="422"/>
      <c r="E4" s="425" t="s">
        <v>1</v>
      </c>
      <c r="F4" s="426"/>
      <c r="G4" s="421" t="s">
        <v>104</v>
      </c>
      <c r="H4" s="421"/>
      <c r="I4" s="176" t="s">
        <v>0</v>
      </c>
      <c r="K4" s="427" t="s">
        <v>19</v>
      </c>
      <c r="L4" s="426"/>
      <c r="M4" s="421" t="s">
        <v>104</v>
      </c>
      <c r="N4" s="421"/>
      <c r="O4" s="176" t="s">
        <v>0</v>
      </c>
      <c r="P4"/>
      <c r="Q4" s="433" t="s">
        <v>22</v>
      </c>
      <c r="R4" s="421"/>
      <c r="S4" s="176" t="s">
        <v>0</v>
      </c>
    </row>
    <row r="5" spans="1:19" x14ac:dyDescent="0.25">
      <c r="A5" s="423"/>
      <c r="B5" s="424"/>
      <c r="C5" s="424"/>
      <c r="D5" s="424"/>
      <c r="E5" s="428" t="s">
        <v>56</v>
      </c>
      <c r="F5" s="429"/>
      <c r="G5" s="430" t="str">
        <f>E5</f>
        <v>jan</v>
      </c>
      <c r="H5" s="430"/>
      <c r="I5" s="177" t="s">
        <v>127</v>
      </c>
      <c r="K5" s="431" t="str">
        <f>E5</f>
        <v>jan</v>
      </c>
      <c r="L5" s="429"/>
      <c r="M5" s="417" t="str">
        <f>E5</f>
        <v>jan</v>
      </c>
      <c r="N5" s="418"/>
      <c r="O5" s="177" t="str">
        <f>I5</f>
        <v>2022/2021</v>
      </c>
      <c r="P5"/>
      <c r="Q5" s="431" t="str">
        <f>E5</f>
        <v>jan</v>
      </c>
      <c r="R5" s="429"/>
      <c r="S5" s="177" t="str">
        <f>O5</f>
        <v>2022/2021</v>
      </c>
    </row>
    <row r="6" spans="1:19" ht="15.75" thickBot="1" x14ac:dyDescent="0.3">
      <c r="A6" s="404"/>
      <c r="B6" s="434"/>
      <c r="C6" s="434"/>
      <c r="D6" s="434"/>
      <c r="E6" s="120">
        <v>2021</v>
      </c>
      <c r="F6" s="192">
        <v>2022</v>
      </c>
      <c r="G6" s="372">
        <f>E6</f>
        <v>2021</v>
      </c>
      <c r="H6" s="185">
        <f>F6</f>
        <v>2022</v>
      </c>
      <c r="I6" s="177" t="s">
        <v>1</v>
      </c>
      <c r="K6" s="371">
        <f>E6</f>
        <v>2021</v>
      </c>
      <c r="L6" s="186">
        <f>F6</f>
        <v>2022</v>
      </c>
      <c r="M6" s="184">
        <f>G6</f>
        <v>2021</v>
      </c>
      <c r="N6" s="185">
        <f>H6</f>
        <v>2022</v>
      </c>
      <c r="O6" s="358">
        <v>1000</v>
      </c>
      <c r="P6"/>
      <c r="Q6" s="371">
        <f>E6</f>
        <v>2021</v>
      </c>
      <c r="R6" s="186">
        <f>F6</f>
        <v>2022</v>
      </c>
      <c r="S6" s="177"/>
    </row>
    <row r="7" spans="1:19" ht="24" customHeight="1" thickBot="1" x14ac:dyDescent="0.3">
      <c r="A7" s="18" t="s">
        <v>20</v>
      </c>
      <c r="B7" s="19"/>
      <c r="C7" s="19"/>
      <c r="D7" s="19"/>
      <c r="E7" s="23">
        <v>32454.58</v>
      </c>
      <c r="F7" s="193">
        <v>40495.639999999992</v>
      </c>
      <c r="G7" s="341">
        <f>E7/E15</f>
        <v>0.35228702966684888</v>
      </c>
      <c r="H7" s="342">
        <f>F7/F15</f>
        <v>0.41044357916550561</v>
      </c>
      <c r="I7" s="218">
        <f t="shared" ref="I7:I18" si="0">(F7-E7)/E7</f>
        <v>0.24776348977555679</v>
      </c>
      <c r="J7" s="12"/>
      <c r="K7" s="23">
        <v>8451.4629999999979</v>
      </c>
      <c r="L7" s="193">
        <v>10196.278999999997</v>
      </c>
      <c r="M7" s="341">
        <f>K7/K15</f>
        <v>0.32812474036043221</v>
      </c>
      <c r="N7" s="342">
        <f>L7/L15</f>
        <v>0.34894720996858364</v>
      </c>
      <c r="O7" s="218">
        <f t="shared" ref="O7:O18" si="1">(L7-K7)/K7</f>
        <v>0.20645135641012677</v>
      </c>
      <c r="P7" s="52"/>
      <c r="Q7" s="251">
        <f t="shared" ref="Q7:R18" si="2">(K7/E7)*10</f>
        <v>2.6040894690364187</v>
      </c>
      <c r="R7" s="252">
        <f t="shared" si="2"/>
        <v>2.5178708127591016</v>
      </c>
      <c r="S7" s="70">
        <f>(R7-Q7)/Q7</f>
        <v>-3.3108945488428333E-2</v>
      </c>
    </row>
    <row r="8" spans="1:19" s="9" customFormat="1" ht="24" customHeight="1" x14ac:dyDescent="0.25">
      <c r="A8" s="58"/>
      <c r="B8" s="237" t="s">
        <v>33</v>
      </c>
      <c r="C8" s="237"/>
      <c r="D8" s="238"/>
      <c r="E8" s="240">
        <v>28091.550000000003</v>
      </c>
      <c r="F8" s="241">
        <v>32399.179999999989</v>
      </c>
      <c r="G8" s="343">
        <f>E8/E7</f>
        <v>0.86556504505681486</v>
      </c>
      <c r="H8" s="344">
        <f>F8/F7</f>
        <v>0.80006588363586784</v>
      </c>
      <c r="I8" s="281">
        <f t="shared" si="0"/>
        <v>0.15334255318770185</v>
      </c>
      <c r="J8" s="5"/>
      <c r="K8" s="240">
        <v>7644.5419999999986</v>
      </c>
      <c r="L8" s="241">
        <v>8768.3929999999982</v>
      </c>
      <c r="M8" s="348">
        <f>K8/K7</f>
        <v>0.90452292106112286</v>
      </c>
      <c r="N8" s="344">
        <f>L8/L7</f>
        <v>0.85996008936201151</v>
      </c>
      <c r="O8" s="282">
        <f t="shared" si="1"/>
        <v>0.14701351631006801</v>
      </c>
      <c r="P8" s="57"/>
      <c r="Q8" s="253">
        <f t="shared" si="2"/>
        <v>2.721295905708299</v>
      </c>
      <c r="R8" s="254">
        <f t="shared" si="2"/>
        <v>2.7063626301653314</v>
      </c>
      <c r="S8" s="242">
        <f t="shared" ref="S8:S18" si="3">(R8-Q8)/Q8</f>
        <v>-5.4875603610923026E-3</v>
      </c>
    </row>
    <row r="9" spans="1:19" ht="24" customHeight="1" x14ac:dyDescent="0.25">
      <c r="A9" s="14"/>
      <c r="B9" s="1" t="s">
        <v>37</v>
      </c>
      <c r="D9" s="1"/>
      <c r="E9" s="25">
        <v>4297.6100000000006</v>
      </c>
      <c r="F9" s="188">
        <v>7407.6399999999994</v>
      </c>
      <c r="G9" s="345">
        <f>E9/E7</f>
        <v>0.13241921479187221</v>
      </c>
      <c r="H9" s="295">
        <f>F9/F7</f>
        <v>0.18292438395837182</v>
      </c>
      <c r="I9" s="242">
        <f t="shared" si="0"/>
        <v>0.72366501381000103</v>
      </c>
      <c r="J9" s="1"/>
      <c r="K9" s="25">
        <v>793.6429999999998</v>
      </c>
      <c r="L9" s="188">
        <v>1293.2099999999998</v>
      </c>
      <c r="M9" s="345">
        <f>K9/K7</f>
        <v>9.3905990004334167E-2</v>
      </c>
      <c r="N9" s="295">
        <f>L9/L7</f>
        <v>0.12683156276912394</v>
      </c>
      <c r="O9" s="242">
        <f t="shared" si="1"/>
        <v>0.62946060130310499</v>
      </c>
      <c r="P9" s="8"/>
      <c r="Q9" s="253">
        <f t="shared" si="2"/>
        <v>1.8467078213239443</v>
      </c>
      <c r="R9" s="254">
        <f t="shared" si="2"/>
        <v>1.745778682549368</v>
      </c>
      <c r="S9" s="242">
        <f t="shared" si="3"/>
        <v>-5.4653550285078699E-2</v>
      </c>
    </row>
    <row r="10" spans="1:19" ht="24" customHeight="1" thickBot="1" x14ac:dyDescent="0.3">
      <c r="A10" s="14"/>
      <c r="B10" s="1" t="s">
        <v>36</v>
      </c>
      <c r="D10" s="1"/>
      <c r="E10" s="25">
        <v>65.42</v>
      </c>
      <c r="F10" s="188">
        <v>688.81999999999994</v>
      </c>
      <c r="G10" s="345">
        <f>E10/E7</f>
        <v>2.015740151313004E-3</v>
      </c>
      <c r="H10" s="295">
        <f>F10/F7</f>
        <v>1.7009732405760227E-2</v>
      </c>
      <c r="I10" s="250">
        <f t="shared" si="0"/>
        <v>9.5291959645368376</v>
      </c>
      <c r="J10" s="1"/>
      <c r="K10" s="25">
        <v>13.278000000000002</v>
      </c>
      <c r="L10" s="188">
        <v>134.67600000000002</v>
      </c>
      <c r="M10" s="345">
        <f>K10/K7</f>
        <v>1.5710889345430495E-3</v>
      </c>
      <c r="N10" s="295">
        <f>L10/L7</f>
        <v>1.3208347868864717E-2</v>
      </c>
      <c r="O10" s="284">
        <f t="shared" si="1"/>
        <v>9.1427925892453672</v>
      </c>
      <c r="P10" s="8"/>
      <c r="Q10" s="253">
        <f t="shared" si="2"/>
        <v>2.0296545398960566</v>
      </c>
      <c r="R10" s="254">
        <f t="shared" si="2"/>
        <v>1.9551697105194394</v>
      </c>
      <c r="S10" s="242">
        <f t="shared" si="3"/>
        <v>-3.6698279393118642E-2</v>
      </c>
    </row>
    <row r="11" spans="1:19" ht="24" customHeight="1" thickBot="1" x14ac:dyDescent="0.3">
      <c r="A11" s="18" t="s">
        <v>21</v>
      </c>
      <c r="B11" s="19"/>
      <c r="C11" s="19"/>
      <c r="D11" s="19"/>
      <c r="E11" s="23">
        <v>59670.809999999954</v>
      </c>
      <c r="F11" s="193">
        <v>58167.470000000023</v>
      </c>
      <c r="G11" s="341">
        <f>E11/E15</f>
        <v>0.64771297033315134</v>
      </c>
      <c r="H11" s="342">
        <f>F11/F15</f>
        <v>0.58955642083449444</v>
      </c>
      <c r="I11" s="218">
        <f t="shared" si="0"/>
        <v>-2.519389296039273E-2</v>
      </c>
      <c r="J11" s="12"/>
      <c r="K11" s="23">
        <v>17305.39699999999</v>
      </c>
      <c r="L11" s="193">
        <v>19023.839999999997</v>
      </c>
      <c r="M11" s="341">
        <f>K11/K15</f>
        <v>0.67187525963956785</v>
      </c>
      <c r="N11" s="342">
        <f>L11/L15</f>
        <v>0.65105279003141647</v>
      </c>
      <c r="O11" s="218">
        <f t="shared" si="1"/>
        <v>9.9300986853985931E-2</v>
      </c>
      <c r="P11" s="8"/>
      <c r="Q11" s="255">
        <f t="shared" si="2"/>
        <v>2.9001444760009125</v>
      </c>
      <c r="R11" s="256">
        <f t="shared" si="2"/>
        <v>3.2705290431232421</v>
      </c>
      <c r="S11" s="72">
        <f t="shared" si="3"/>
        <v>0.12771245370267306</v>
      </c>
    </row>
    <row r="12" spans="1:19" s="9" customFormat="1" ht="24" customHeight="1" x14ac:dyDescent="0.25">
      <c r="A12" s="58"/>
      <c r="B12" s="5" t="s">
        <v>33</v>
      </c>
      <c r="C12" s="5"/>
      <c r="D12" s="5"/>
      <c r="E12" s="37">
        <v>55482.829999999951</v>
      </c>
      <c r="F12" s="189">
        <v>53834.910000000025</v>
      </c>
      <c r="G12" s="345">
        <f>E12/E11</f>
        <v>0.92981526478356824</v>
      </c>
      <c r="H12" s="295">
        <f>F12/F11</f>
        <v>0.92551575648726003</v>
      </c>
      <c r="I12" s="281">
        <f t="shared" si="0"/>
        <v>-2.9701440968312665E-2</v>
      </c>
      <c r="J12" s="5"/>
      <c r="K12" s="37">
        <v>16598.472999999991</v>
      </c>
      <c r="L12" s="189">
        <v>18353.917999999998</v>
      </c>
      <c r="M12" s="345">
        <f>K12/K11</f>
        <v>0.95915008479724562</v>
      </c>
      <c r="N12" s="295">
        <f>L12/L11</f>
        <v>0.96478513275973732</v>
      </c>
      <c r="O12" s="281">
        <f t="shared" si="1"/>
        <v>0.10575942738829096</v>
      </c>
      <c r="P12" s="57"/>
      <c r="Q12" s="253">
        <f t="shared" si="2"/>
        <v>2.9916413780623676</v>
      </c>
      <c r="R12" s="254">
        <f t="shared" si="2"/>
        <v>3.4092966812798591</v>
      </c>
      <c r="S12" s="242">
        <f t="shared" si="3"/>
        <v>0.13960740959131915</v>
      </c>
    </row>
    <row r="13" spans="1:19" ht="24" customHeight="1" x14ac:dyDescent="0.25">
      <c r="A13" s="14"/>
      <c r="B13" s="5" t="s">
        <v>37</v>
      </c>
      <c r="D13" s="5"/>
      <c r="E13" s="217">
        <v>4059.7600000000007</v>
      </c>
      <c r="F13" s="215">
        <v>3843.5399999999995</v>
      </c>
      <c r="G13" s="345">
        <f>E13/E11</f>
        <v>6.803594588375797E-2</v>
      </c>
      <c r="H13" s="295">
        <f>F13/F11</f>
        <v>6.6077138991948559E-2</v>
      </c>
      <c r="I13" s="242">
        <f t="shared" si="0"/>
        <v>-5.3259305968826019E-2</v>
      </c>
      <c r="J13" s="243"/>
      <c r="K13" s="217">
        <v>680.05399999999997</v>
      </c>
      <c r="L13" s="215">
        <v>624.62399999999991</v>
      </c>
      <c r="M13" s="345">
        <f>K13/K11</f>
        <v>3.9297220398931063E-2</v>
      </c>
      <c r="N13" s="295">
        <f>L13/L11</f>
        <v>3.2833749653066888E-2</v>
      </c>
      <c r="O13" s="242">
        <f t="shared" si="1"/>
        <v>-8.1508233169718974E-2</v>
      </c>
      <c r="P13" s="244"/>
      <c r="Q13" s="253">
        <f t="shared" si="2"/>
        <v>1.6751088734309414</v>
      </c>
      <c r="R13" s="254">
        <f t="shared" si="2"/>
        <v>1.6251268361978801</v>
      </c>
      <c r="S13" s="242">
        <f t="shared" si="3"/>
        <v>-2.9838082781263379E-2</v>
      </c>
    </row>
    <row r="14" spans="1:19" ht="24" customHeight="1" thickBot="1" x14ac:dyDescent="0.3">
      <c r="A14" s="14"/>
      <c r="B14" s="1" t="s">
        <v>36</v>
      </c>
      <c r="D14" s="1"/>
      <c r="E14" s="217">
        <v>128.22</v>
      </c>
      <c r="F14" s="215">
        <v>489.02</v>
      </c>
      <c r="G14" s="345">
        <f>E14/E11</f>
        <v>2.1487893326737162E-3</v>
      </c>
      <c r="H14" s="295">
        <f>F14/F11</f>
        <v>8.4071045207914277E-3</v>
      </c>
      <c r="I14" s="250">
        <f t="shared" si="0"/>
        <v>2.8139135860240208</v>
      </c>
      <c r="J14" s="243"/>
      <c r="K14" s="217">
        <v>26.87</v>
      </c>
      <c r="L14" s="215">
        <v>45.298000000000002</v>
      </c>
      <c r="M14" s="345">
        <f>K14/K11</f>
        <v>1.55269480382334E-3</v>
      </c>
      <c r="N14" s="295">
        <f>L14/L11</f>
        <v>2.381117587195856E-3</v>
      </c>
      <c r="O14" s="284">
        <f t="shared" si="1"/>
        <v>0.68582061778935621</v>
      </c>
      <c r="P14" s="244"/>
      <c r="Q14" s="253">
        <f t="shared" si="2"/>
        <v>2.0956169084386209</v>
      </c>
      <c r="R14" s="254">
        <f t="shared" si="2"/>
        <v>0.92630158275735153</v>
      </c>
      <c r="S14" s="242">
        <f t="shared" si="3"/>
        <v>-0.55798143304373793</v>
      </c>
    </row>
    <row r="15" spans="1:19" ht="24" customHeight="1" thickBot="1" x14ac:dyDescent="0.3">
      <c r="A15" s="18" t="s">
        <v>12</v>
      </c>
      <c r="B15" s="19"/>
      <c r="C15" s="19"/>
      <c r="D15" s="19"/>
      <c r="E15" s="23">
        <v>92125.389999999941</v>
      </c>
      <c r="F15" s="193">
        <v>98663.110000000015</v>
      </c>
      <c r="G15" s="341">
        <f>G7+G11</f>
        <v>1.0000000000000002</v>
      </c>
      <c r="H15" s="342">
        <f>H7+H11</f>
        <v>1</v>
      </c>
      <c r="I15" s="218">
        <f t="shared" si="0"/>
        <v>7.0965452629292297E-2</v>
      </c>
      <c r="J15" s="12"/>
      <c r="K15" s="23">
        <v>25756.859999999986</v>
      </c>
      <c r="L15" s="193">
        <v>29220.118999999992</v>
      </c>
      <c r="M15" s="341">
        <f>M7+M11</f>
        <v>1</v>
      </c>
      <c r="N15" s="342">
        <f>N7+N11</f>
        <v>1</v>
      </c>
      <c r="O15" s="218">
        <f t="shared" si="1"/>
        <v>0.13445967404411902</v>
      </c>
      <c r="P15" s="8"/>
      <c r="Q15" s="255">
        <f t="shared" si="2"/>
        <v>2.7958481369793931</v>
      </c>
      <c r="R15" s="256">
        <f t="shared" si="2"/>
        <v>2.9616053051642082</v>
      </c>
      <c r="S15" s="72">
        <f t="shared" si="3"/>
        <v>5.9286899739804014E-2</v>
      </c>
    </row>
    <row r="16" spans="1:19" s="53" customFormat="1" ht="24" customHeight="1" x14ac:dyDescent="0.25">
      <c r="A16" s="239"/>
      <c r="B16" s="237" t="s">
        <v>33</v>
      </c>
      <c r="C16" s="237"/>
      <c r="D16" s="238"/>
      <c r="E16" s="240">
        <f>E8+E12</f>
        <v>83574.379999999946</v>
      </c>
      <c r="F16" s="241">
        <f t="shared" ref="F16:F17" si="4">F8+F12</f>
        <v>86234.090000000011</v>
      </c>
      <c r="G16" s="343">
        <f>E16/E15</f>
        <v>0.90718074572058804</v>
      </c>
      <c r="H16" s="344">
        <f>F16/F15</f>
        <v>0.874025661668277</v>
      </c>
      <c r="I16" s="282">
        <f t="shared" si="0"/>
        <v>3.1824465823139414E-2</v>
      </c>
      <c r="J16" s="5"/>
      <c r="K16" s="240">
        <f t="shared" ref="K16:L18" si="5">K8+K12</f>
        <v>24243.014999999989</v>
      </c>
      <c r="L16" s="241">
        <f t="shared" si="5"/>
        <v>27122.310999999994</v>
      </c>
      <c r="M16" s="348">
        <f>K16/K15</f>
        <v>0.94122556087970355</v>
      </c>
      <c r="N16" s="344">
        <f>L16/L15</f>
        <v>0.92820672633126522</v>
      </c>
      <c r="O16" s="282">
        <f t="shared" si="1"/>
        <v>0.11876806577069754</v>
      </c>
      <c r="P16" s="57"/>
      <c r="Q16" s="253">
        <f t="shared" si="2"/>
        <v>2.9007711454156171</v>
      </c>
      <c r="R16" s="254">
        <f t="shared" si="2"/>
        <v>3.1451959428110148</v>
      </c>
      <c r="S16" s="242">
        <f t="shared" si="3"/>
        <v>8.4262006598378847E-2</v>
      </c>
    </row>
    <row r="17" spans="1:19" ht="24" customHeight="1" x14ac:dyDescent="0.25">
      <c r="A17" s="14"/>
      <c r="B17" s="5" t="s">
        <v>37</v>
      </c>
      <c r="C17" s="5"/>
      <c r="D17" s="245"/>
      <c r="E17" s="217">
        <f>E9+E13</f>
        <v>8357.3700000000008</v>
      </c>
      <c r="F17" s="215">
        <f t="shared" si="4"/>
        <v>11251.179999999998</v>
      </c>
      <c r="G17" s="346">
        <f>E17/E15</f>
        <v>9.0717336447639532E-2</v>
      </c>
      <c r="H17" s="295">
        <f>F17/F15</f>
        <v>0.11403634043159593</v>
      </c>
      <c r="I17" s="242">
        <f t="shared" si="0"/>
        <v>0.34625845212070272</v>
      </c>
      <c r="J17" s="243"/>
      <c r="K17" s="217">
        <f t="shared" si="5"/>
        <v>1473.6969999999997</v>
      </c>
      <c r="L17" s="215">
        <f t="shared" si="5"/>
        <v>1917.8339999999998</v>
      </c>
      <c r="M17" s="345">
        <f>K17/K15</f>
        <v>5.7215708747106617E-2</v>
      </c>
      <c r="N17" s="295">
        <f>L17/L15</f>
        <v>6.5634024283063336E-2</v>
      </c>
      <c r="O17" s="242">
        <f t="shared" si="1"/>
        <v>0.30137606305773867</v>
      </c>
      <c r="P17" s="244"/>
      <c r="Q17" s="253">
        <f t="shared" si="2"/>
        <v>1.7633501927041637</v>
      </c>
      <c r="R17" s="254">
        <f t="shared" si="2"/>
        <v>1.704562543662087</v>
      </c>
      <c r="S17" s="242">
        <f t="shared" si="3"/>
        <v>-3.3338612650686023E-2</v>
      </c>
    </row>
    <row r="18" spans="1:19" ht="24" customHeight="1" thickBot="1" x14ac:dyDescent="0.3">
      <c r="A18" s="15"/>
      <c r="B18" s="246" t="s">
        <v>36</v>
      </c>
      <c r="C18" s="246"/>
      <c r="D18" s="247"/>
      <c r="E18" s="248">
        <f>E10+E14</f>
        <v>193.64</v>
      </c>
      <c r="F18" s="249">
        <f>F10+F14</f>
        <v>1177.8399999999999</v>
      </c>
      <c r="G18" s="347">
        <f>E18/E15</f>
        <v>2.101917831772545E-3</v>
      </c>
      <c r="H18" s="301">
        <f>F18/F15</f>
        <v>1.1937997900127005E-2</v>
      </c>
      <c r="I18" s="283">
        <f t="shared" si="0"/>
        <v>5.0826275562900225</v>
      </c>
      <c r="J18" s="243"/>
      <c r="K18" s="248">
        <f t="shared" si="5"/>
        <v>40.148000000000003</v>
      </c>
      <c r="L18" s="249">
        <f t="shared" si="5"/>
        <v>179.97400000000002</v>
      </c>
      <c r="M18" s="347">
        <f>K18/K15</f>
        <v>1.5587303731899006E-3</v>
      </c>
      <c r="N18" s="301">
        <f>L18/L15</f>
        <v>6.1592493856715662E-3</v>
      </c>
      <c r="O18" s="283">
        <f t="shared" si="1"/>
        <v>3.4827637740360666</v>
      </c>
      <c r="P18" s="244"/>
      <c r="Q18" s="257">
        <f t="shared" si="2"/>
        <v>2.0733319562073955</v>
      </c>
      <c r="R18" s="258">
        <f t="shared" si="2"/>
        <v>1.5280004075256404</v>
      </c>
      <c r="S18" s="250">
        <f t="shared" si="3"/>
        <v>-0.26302182197552815</v>
      </c>
    </row>
    <row r="19" spans="1:19" ht="6.75" customHeight="1" x14ac:dyDescent="0.25">
      <c r="Q19" s="259"/>
      <c r="R19" s="259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5CE781E4-F9D7-40A0-8482-F562B869E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  <x14:conditionalFormatting xmlns:xm="http://schemas.microsoft.com/office/excel/2006/main">
          <x14:cfRule type="iconSet" priority="2" id="{18F56F9F-9E7B-45C0-9035-CA01E285F65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3" id="{985CACE4-3079-483B-AACC-3D9DFD9FD9F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89356-F410-4019-8222-5EA9630043B6}">
  <sheetPr>
    <pageSetUpPr fitToPage="1"/>
  </sheetPr>
  <dimension ref="A1:P96"/>
  <sheetViews>
    <sheetView showGridLines="0" workbookViewId="0">
      <selection activeCell="H96" sqref="H96:I96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6" t="s">
        <v>130</v>
      </c>
    </row>
    <row r="3" spans="1:16" ht="8.25" customHeight="1" thickBot="1" x14ac:dyDescent="0.3"/>
    <row r="4" spans="1:16" x14ac:dyDescent="0.25">
      <c r="A4" s="437" t="s">
        <v>3</v>
      </c>
      <c r="B4" s="425" t="s">
        <v>1</v>
      </c>
      <c r="C4" s="421"/>
      <c r="D4" s="425" t="s">
        <v>104</v>
      </c>
      <c r="E4" s="421"/>
      <c r="F4" s="176" t="s">
        <v>0</v>
      </c>
      <c r="H4" s="435" t="s">
        <v>19</v>
      </c>
      <c r="I4" s="436"/>
      <c r="J4" s="425" t="s">
        <v>104</v>
      </c>
      <c r="K4" s="426"/>
      <c r="L4" s="176" t="s">
        <v>0</v>
      </c>
      <c r="N4" s="433" t="s">
        <v>22</v>
      </c>
      <c r="O4" s="421"/>
      <c r="P4" s="176" t="s">
        <v>0</v>
      </c>
    </row>
    <row r="5" spans="1:16" x14ac:dyDescent="0.25">
      <c r="A5" s="438"/>
      <c r="B5" s="428" t="s">
        <v>56</v>
      </c>
      <c r="C5" s="430"/>
      <c r="D5" s="428" t="str">
        <f>B5</f>
        <v>jan</v>
      </c>
      <c r="E5" s="430"/>
      <c r="F5" s="177" t="s">
        <v>127</v>
      </c>
      <c r="H5" s="431" t="str">
        <f>B5</f>
        <v>jan</v>
      </c>
      <c r="I5" s="430"/>
      <c r="J5" s="428" t="str">
        <f>B5</f>
        <v>jan</v>
      </c>
      <c r="K5" s="429"/>
      <c r="L5" s="177" t="str">
        <f>F5</f>
        <v>2022/2021</v>
      </c>
      <c r="N5" s="431" t="str">
        <f>B5</f>
        <v>jan</v>
      </c>
      <c r="O5" s="429"/>
      <c r="P5" s="177" t="str">
        <f>F5</f>
        <v>2022/2021</v>
      </c>
    </row>
    <row r="6" spans="1:16" ht="19.5" customHeight="1" thickBot="1" x14ac:dyDescent="0.3">
      <c r="A6" s="439"/>
      <c r="B6" s="120">
        <v>2021</v>
      </c>
      <c r="C6" s="180">
        <v>2022</v>
      </c>
      <c r="D6" s="120">
        <f>B6</f>
        <v>2021</v>
      </c>
      <c r="E6" s="180">
        <f>C6</f>
        <v>2022</v>
      </c>
      <c r="F6" s="178" t="s">
        <v>1</v>
      </c>
      <c r="H6" s="31">
        <f>B6</f>
        <v>2021</v>
      </c>
      <c r="I6" s="180">
        <f>E6</f>
        <v>2022</v>
      </c>
      <c r="J6" s="120">
        <f>B6</f>
        <v>2021</v>
      </c>
      <c r="K6" s="180">
        <f>C6</f>
        <v>2022</v>
      </c>
      <c r="L6" s="357">
        <v>1000</v>
      </c>
      <c r="N6" s="31">
        <f>B6</f>
        <v>2021</v>
      </c>
      <c r="O6" s="180">
        <f>C6</f>
        <v>2022</v>
      </c>
      <c r="P6" s="178"/>
    </row>
    <row r="7" spans="1:16" ht="20.100000000000001" customHeight="1" x14ac:dyDescent="0.25">
      <c r="A7" s="14" t="s">
        <v>155</v>
      </c>
      <c r="B7" s="46">
        <v>10232.700000000003</v>
      </c>
      <c r="C7" s="195">
        <v>11142.279999999999</v>
      </c>
      <c r="D7" s="345">
        <f>B7/$B$33</f>
        <v>0.11107361390817452</v>
      </c>
      <c r="E7" s="344">
        <f>C7/$C$33</f>
        <v>0.11293258442795893</v>
      </c>
      <c r="F7" s="67">
        <f>(C7-B7)/B7</f>
        <v>8.8889540395007779E-2</v>
      </c>
      <c r="H7" s="46">
        <v>3282.491</v>
      </c>
      <c r="I7" s="195">
        <v>3921.3040000000001</v>
      </c>
      <c r="J7" s="345">
        <f>H7/$H$33</f>
        <v>0.12744142725471974</v>
      </c>
      <c r="K7" s="344">
        <f>I7/$I$33</f>
        <v>0.13419876900569785</v>
      </c>
      <c r="L7" s="67">
        <f>(I7-H7)/H7</f>
        <v>0.19461226245555588</v>
      </c>
      <c r="N7" s="40">
        <f t="shared" ref="N7:O33" si="0">(H7/B7)*10</f>
        <v>3.2078444594290847</v>
      </c>
      <c r="O7" s="200">
        <f t="shared" si="0"/>
        <v>3.5193012561163428</v>
      </c>
      <c r="P7" s="76">
        <f>(O7-N7)/N7</f>
        <v>9.7092237677474408E-2</v>
      </c>
    </row>
    <row r="8" spans="1:16" ht="20.100000000000001" customHeight="1" x14ac:dyDescent="0.25">
      <c r="A8" s="14" t="s">
        <v>157</v>
      </c>
      <c r="B8" s="25">
        <v>13057.12</v>
      </c>
      <c r="C8" s="188">
        <v>9606.27</v>
      </c>
      <c r="D8" s="345">
        <f t="shared" ref="D8:D32" si="1">B8/$B$33</f>
        <v>0.14173204585619667</v>
      </c>
      <c r="E8" s="295">
        <f t="shared" ref="E8:E32" si="2">C8/$C$33</f>
        <v>9.7364354316420806E-2</v>
      </c>
      <c r="F8" s="67">
        <f t="shared" ref="F8:F33" si="3">(C8-B8)/B8</f>
        <v>-0.26428875586653106</v>
      </c>
      <c r="H8" s="25">
        <v>3968.4950000000008</v>
      </c>
      <c r="I8" s="188">
        <v>3217.5530000000003</v>
      </c>
      <c r="J8" s="345">
        <f t="shared" ref="J8:J32" si="4">H8/$H$33</f>
        <v>0.1540752638326256</v>
      </c>
      <c r="K8" s="295">
        <f t="shared" ref="K8:K32" si="5">I8/$I$33</f>
        <v>0.11011430172478087</v>
      </c>
      <c r="L8" s="67">
        <f t="shared" ref="L8:L33" si="6">(I8-H8)/H8</f>
        <v>-0.18922589041941601</v>
      </c>
      <c r="N8" s="40">
        <f t="shared" si="0"/>
        <v>3.0393340951143899</v>
      </c>
      <c r="O8" s="201">
        <f t="shared" si="0"/>
        <v>3.3494301117915697</v>
      </c>
      <c r="P8" s="67">
        <f t="shared" ref="P8:P71" si="7">(O8-N8)/N8</f>
        <v>0.10202761755466336</v>
      </c>
    </row>
    <row r="9" spans="1:16" ht="20.100000000000001" customHeight="1" x14ac:dyDescent="0.25">
      <c r="A9" s="14" t="s">
        <v>154</v>
      </c>
      <c r="B9" s="25">
        <v>13997.040000000003</v>
      </c>
      <c r="C9" s="188">
        <v>9725.26</v>
      </c>
      <c r="D9" s="345">
        <f t="shared" si="1"/>
        <v>0.15193466209478193</v>
      </c>
      <c r="E9" s="295">
        <f t="shared" si="2"/>
        <v>9.8570377520027494E-2</v>
      </c>
      <c r="F9" s="67">
        <f t="shared" si="3"/>
        <v>-0.30519166909575179</v>
      </c>
      <c r="H9" s="25">
        <v>3590.9139999999998</v>
      </c>
      <c r="I9" s="188">
        <v>3199.1509999999998</v>
      </c>
      <c r="J9" s="345">
        <f t="shared" si="4"/>
        <v>0.13941582941398914</v>
      </c>
      <c r="K9" s="295">
        <f t="shared" si="5"/>
        <v>0.10948453016224889</v>
      </c>
      <c r="L9" s="67">
        <f t="shared" si="6"/>
        <v>-0.10909840781483487</v>
      </c>
      <c r="N9" s="40">
        <f t="shared" si="0"/>
        <v>2.5654809874087658</v>
      </c>
      <c r="O9" s="201">
        <f t="shared" si="0"/>
        <v>3.2895274779286106</v>
      </c>
      <c r="P9" s="67">
        <f t="shared" si="7"/>
        <v>0.2822264105925647</v>
      </c>
    </row>
    <row r="10" spans="1:16" ht="20.100000000000001" customHeight="1" x14ac:dyDescent="0.25">
      <c r="A10" s="14" t="s">
        <v>156</v>
      </c>
      <c r="B10" s="25">
        <v>5034.3300000000008</v>
      </c>
      <c r="C10" s="188">
        <v>7643.6300000000019</v>
      </c>
      <c r="D10" s="345">
        <f t="shared" si="1"/>
        <v>5.4646498647115641E-2</v>
      </c>
      <c r="E10" s="295">
        <f t="shared" si="2"/>
        <v>7.7472015629752616E-2</v>
      </c>
      <c r="F10" s="67">
        <f t="shared" si="3"/>
        <v>0.51830134297910557</v>
      </c>
      <c r="H10" s="25">
        <v>1259.0710000000004</v>
      </c>
      <c r="I10" s="188">
        <v>2109.2410000000004</v>
      </c>
      <c r="J10" s="345">
        <f t="shared" si="4"/>
        <v>4.8882938370593328E-2</v>
      </c>
      <c r="K10" s="295">
        <f t="shared" si="5"/>
        <v>7.2184545175876996E-2</v>
      </c>
      <c r="L10" s="67">
        <f t="shared" si="6"/>
        <v>0.67523594777419216</v>
      </c>
      <c r="N10" s="40">
        <f t="shared" si="0"/>
        <v>2.5009703376616157</v>
      </c>
      <c r="O10" s="201">
        <f t="shared" si="0"/>
        <v>2.7594755371466171</v>
      </c>
      <c r="P10" s="67">
        <f t="shared" si="7"/>
        <v>0.10336196139243353</v>
      </c>
    </row>
    <row r="11" spans="1:16" ht="20.100000000000001" customHeight="1" x14ac:dyDescent="0.25">
      <c r="A11" s="14" t="s">
        <v>160</v>
      </c>
      <c r="B11" s="25">
        <v>4874.9800000000005</v>
      </c>
      <c r="C11" s="188">
        <v>5021.7100000000009</v>
      </c>
      <c r="D11" s="345">
        <f t="shared" si="1"/>
        <v>5.2916790908564951E-2</v>
      </c>
      <c r="E11" s="295">
        <f t="shared" si="2"/>
        <v>5.0897544178366172E-2</v>
      </c>
      <c r="F11" s="67">
        <f t="shared" si="3"/>
        <v>3.0098585019836074E-2</v>
      </c>
      <c r="H11" s="25">
        <v>1655.7879999999998</v>
      </c>
      <c r="I11" s="188">
        <v>1997.675</v>
      </c>
      <c r="J11" s="345">
        <f t="shared" si="4"/>
        <v>6.4285320493258885E-2</v>
      </c>
      <c r="K11" s="295">
        <f t="shared" si="5"/>
        <v>6.836642246391951E-2</v>
      </c>
      <c r="L11" s="67">
        <f t="shared" si="6"/>
        <v>0.20647993583719668</v>
      </c>
      <c r="N11" s="40">
        <f t="shared" si="0"/>
        <v>3.396502139495956</v>
      </c>
      <c r="O11" s="201">
        <f t="shared" si="0"/>
        <v>3.9780771888460298</v>
      </c>
      <c r="P11" s="67">
        <f t="shared" si="7"/>
        <v>0.17122764110385044</v>
      </c>
    </row>
    <row r="12" spans="1:16" ht="20.100000000000001" customHeight="1" x14ac:dyDescent="0.25">
      <c r="A12" s="14" t="s">
        <v>163</v>
      </c>
      <c r="B12" s="25">
        <v>5838.1799999999985</v>
      </c>
      <c r="C12" s="188">
        <v>7173.3899999999994</v>
      </c>
      <c r="D12" s="345">
        <f t="shared" si="1"/>
        <v>6.3372106213064591E-2</v>
      </c>
      <c r="E12" s="295">
        <f t="shared" si="2"/>
        <v>7.2705897878143105E-2</v>
      </c>
      <c r="F12" s="67">
        <f t="shared" si="3"/>
        <v>0.22870312323361069</v>
      </c>
      <c r="H12" s="25">
        <v>1394.0839999999998</v>
      </c>
      <c r="I12" s="188">
        <v>1737.8929999999996</v>
      </c>
      <c r="J12" s="345">
        <f t="shared" si="4"/>
        <v>5.4124765208181429E-2</v>
      </c>
      <c r="K12" s="295">
        <f t="shared" si="5"/>
        <v>5.94759042562421E-2</v>
      </c>
      <c r="L12" s="67">
        <f t="shared" si="6"/>
        <v>0.24662000281188207</v>
      </c>
      <c r="N12" s="40">
        <f t="shared" si="0"/>
        <v>2.3878743032931498</v>
      </c>
      <c r="O12" s="201">
        <f t="shared" si="0"/>
        <v>2.4226941515796572</v>
      </c>
      <c r="P12" s="67">
        <f t="shared" si="7"/>
        <v>1.4581943546394754E-2</v>
      </c>
    </row>
    <row r="13" spans="1:16" ht="20.100000000000001" customHeight="1" x14ac:dyDescent="0.25">
      <c r="A13" s="14" t="s">
        <v>164</v>
      </c>
      <c r="B13" s="25">
        <v>5668.1699999999992</v>
      </c>
      <c r="C13" s="188">
        <v>7010.27</v>
      </c>
      <c r="D13" s="345">
        <f t="shared" si="1"/>
        <v>6.1526686617011869E-2</v>
      </c>
      <c r="E13" s="295">
        <f t="shared" si="2"/>
        <v>7.1052595037800856E-2</v>
      </c>
      <c r="F13" s="67">
        <f t="shared" si="3"/>
        <v>0.23677836056434465</v>
      </c>
      <c r="H13" s="25">
        <v>1376.88</v>
      </c>
      <c r="I13" s="188">
        <v>1618.4009999999996</v>
      </c>
      <c r="J13" s="345">
        <f t="shared" si="4"/>
        <v>5.345682664734755E-2</v>
      </c>
      <c r="K13" s="295">
        <f t="shared" si="5"/>
        <v>5.5386530082235486E-2</v>
      </c>
      <c r="L13" s="67">
        <f t="shared" si="6"/>
        <v>0.17541180059264386</v>
      </c>
      <c r="N13" s="40">
        <f t="shared" si="0"/>
        <v>2.4291437977336603</v>
      </c>
      <c r="O13" s="201">
        <f t="shared" si="0"/>
        <v>2.3086143615010544</v>
      </c>
      <c r="P13" s="67">
        <f t="shared" si="7"/>
        <v>-4.9618073802406154E-2</v>
      </c>
    </row>
    <row r="14" spans="1:16" ht="20.100000000000001" customHeight="1" x14ac:dyDescent="0.25">
      <c r="A14" s="14" t="s">
        <v>153</v>
      </c>
      <c r="B14" s="25">
        <v>7152.8399999999992</v>
      </c>
      <c r="C14" s="188">
        <v>6623.1399999999994</v>
      </c>
      <c r="D14" s="345">
        <f t="shared" si="1"/>
        <v>7.7642439288452395E-2</v>
      </c>
      <c r="E14" s="295">
        <f t="shared" si="2"/>
        <v>6.7128838732125912E-2</v>
      </c>
      <c r="F14" s="67">
        <f t="shared" si="3"/>
        <v>-7.4054501428803085E-2</v>
      </c>
      <c r="H14" s="25">
        <v>1488.4829999999999</v>
      </c>
      <c r="I14" s="188">
        <v>1435.134</v>
      </c>
      <c r="J14" s="345">
        <f t="shared" si="4"/>
        <v>5.7789769405121594E-2</v>
      </c>
      <c r="K14" s="295">
        <f t="shared" si="5"/>
        <v>4.9114584372500367E-2</v>
      </c>
      <c r="L14" s="67">
        <f t="shared" si="6"/>
        <v>-3.5841188646427227E-2</v>
      </c>
      <c r="N14" s="40">
        <f t="shared" si="0"/>
        <v>2.0809678393477276</v>
      </c>
      <c r="O14" s="201">
        <f t="shared" si="0"/>
        <v>2.1668483528960585</v>
      </c>
      <c r="P14" s="67">
        <f t="shared" si="7"/>
        <v>4.1269505431304448E-2</v>
      </c>
    </row>
    <row r="15" spans="1:16" ht="20.100000000000001" customHeight="1" x14ac:dyDescent="0.25">
      <c r="A15" s="14" t="s">
        <v>159</v>
      </c>
      <c r="B15" s="25">
        <v>5938.42</v>
      </c>
      <c r="C15" s="188">
        <v>5382.26</v>
      </c>
      <c r="D15" s="345">
        <f t="shared" si="1"/>
        <v>6.4460188445335215E-2</v>
      </c>
      <c r="E15" s="295">
        <f t="shared" si="2"/>
        <v>5.455189888094953E-2</v>
      </c>
      <c r="F15" s="67">
        <f t="shared" si="3"/>
        <v>-9.3654541106893724E-2</v>
      </c>
      <c r="H15" s="25">
        <v>1749.9769999999999</v>
      </c>
      <c r="I15" s="188">
        <v>1406.7440000000001</v>
      </c>
      <c r="J15" s="345">
        <f t="shared" si="4"/>
        <v>6.7942171522460432E-2</v>
      </c>
      <c r="K15" s="295">
        <f t="shared" si="5"/>
        <v>4.8142993531272105E-2</v>
      </c>
      <c r="L15" s="67">
        <f t="shared" si="6"/>
        <v>-0.19613572064089971</v>
      </c>
      <c r="N15" s="40">
        <f t="shared" si="0"/>
        <v>2.9468730739826414</v>
      </c>
      <c r="O15" s="201">
        <f t="shared" si="0"/>
        <v>2.6136678644286975</v>
      </c>
      <c r="P15" s="67">
        <f t="shared" si="7"/>
        <v>-0.1130707706740907</v>
      </c>
    </row>
    <row r="16" spans="1:16" ht="20.100000000000001" customHeight="1" x14ac:dyDescent="0.25">
      <c r="A16" s="14" t="s">
        <v>161</v>
      </c>
      <c r="B16" s="25">
        <v>1308.3200000000002</v>
      </c>
      <c r="C16" s="188">
        <v>2242.48</v>
      </c>
      <c r="D16" s="345">
        <f t="shared" si="1"/>
        <v>1.4201513828055437E-2</v>
      </c>
      <c r="E16" s="295">
        <f t="shared" si="2"/>
        <v>2.2728657144499093E-2</v>
      </c>
      <c r="F16" s="67">
        <f t="shared" si="3"/>
        <v>0.71401491989727262</v>
      </c>
      <c r="H16" s="25">
        <v>382.435</v>
      </c>
      <c r="I16" s="188">
        <v>737.48599999999988</v>
      </c>
      <c r="J16" s="345">
        <f t="shared" si="4"/>
        <v>1.4847889067223258E-2</v>
      </c>
      <c r="K16" s="295">
        <f t="shared" si="5"/>
        <v>2.5238980032901315E-2</v>
      </c>
      <c r="L16" s="67">
        <f t="shared" si="6"/>
        <v>0.9283956750820398</v>
      </c>
      <c r="N16" s="40">
        <f t="shared" si="0"/>
        <v>2.9230998532469115</v>
      </c>
      <c r="O16" s="201">
        <f t="shared" si="0"/>
        <v>3.2887071456601613</v>
      </c>
      <c r="P16" s="67">
        <f t="shared" si="7"/>
        <v>0.12507519782710869</v>
      </c>
    </row>
    <row r="17" spans="1:16" ht="20.100000000000001" customHeight="1" x14ac:dyDescent="0.25">
      <c r="A17" s="14" t="s">
        <v>158</v>
      </c>
      <c r="B17" s="25">
        <v>1768.78</v>
      </c>
      <c r="C17" s="188">
        <v>2648.6</v>
      </c>
      <c r="D17" s="345">
        <f t="shared" si="1"/>
        <v>1.9199701624058253E-2</v>
      </c>
      <c r="E17" s="295">
        <f t="shared" si="2"/>
        <v>2.6844886604527263E-2</v>
      </c>
      <c r="F17" s="67">
        <f t="shared" si="3"/>
        <v>0.49741629823946448</v>
      </c>
      <c r="H17" s="25">
        <v>556.01800000000003</v>
      </c>
      <c r="I17" s="188">
        <v>686.95900000000006</v>
      </c>
      <c r="J17" s="345">
        <f t="shared" si="4"/>
        <v>2.1587181046136838E-2</v>
      </c>
      <c r="K17" s="295">
        <f t="shared" si="5"/>
        <v>2.3509794741082352E-2</v>
      </c>
      <c r="L17" s="67">
        <f t="shared" si="6"/>
        <v>0.23549777165487454</v>
      </c>
      <c r="N17" s="40">
        <f t="shared" si="0"/>
        <v>3.1435113468040123</v>
      </c>
      <c r="O17" s="201">
        <f t="shared" si="0"/>
        <v>2.5936683530922</v>
      </c>
      <c r="P17" s="67">
        <f t="shared" si="7"/>
        <v>-0.17491363416608441</v>
      </c>
    </row>
    <row r="18" spans="1:16" ht="20.100000000000001" customHeight="1" x14ac:dyDescent="0.25">
      <c r="A18" s="14" t="s">
        <v>162</v>
      </c>
      <c r="B18" s="25">
        <v>1438.23</v>
      </c>
      <c r="C18" s="188">
        <v>2180.6200000000003</v>
      </c>
      <c r="D18" s="345">
        <f t="shared" si="1"/>
        <v>1.5611657112116432E-2</v>
      </c>
      <c r="E18" s="295">
        <f t="shared" si="2"/>
        <v>2.2101675084030905E-2</v>
      </c>
      <c r="F18" s="67">
        <f t="shared" si="3"/>
        <v>0.51618308615450958</v>
      </c>
      <c r="H18" s="25">
        <v>402.19</v>
      </c>
      <c r="I18" s="188">
        <v>680.91200000000003</v>
      </c>
      <c r="J18" s="345">
        <f t="shared" si="4"/>
        <v>1.561486920377717E-2</v>
      </c>
      <c r="K18" s="295">
        <f t="shared" si="5"/>
        <v>2.3302848287510412E-2</v>
      </c>
      <c r="L18" s="67">
        <f t="shared" si="6"/>
        <v>0.69301076605584433</v>
      </c>
      <c r="N18" s="40">
        <f t="shared" si="0"/>
        <v>2.7964233815175596</v>
      </c>
      <c r="O18" s="201">
        <f t="shared" si="0"/>
        <v>3.1225614733424436</v>
      </c>
      <c r="P18" s="67">
        <f t="shared" si="7"/>
        <v>0.11662686486618337</v>
      </c>
    </row>
    <row r="19" spans="1:16" ht="20.100000000000001" customHeight="1" x14ac:dyDescent="0.25">
      <c r="A19" s="14" t="s">
        <v>171</v>
      </c>
      <c r="B19" s="25">
        <v>582.36000000000013</v>
      </c>
      <c r="C19" s="188">
        <v>2886.76</v>
      </c>
      <c r="D19" s="345">
        <f t="shared" si="1"/>
        <v>6.3213843653741938E-3</v>
      </c>
      <c r="E19" s="295">
        <f t="shared" si="2"/>
        <v>2.925875740182932E-2</v>
      </c>
      <c r="F19" s="67">
        <f t="shared" si="3"/>
        <v>3.9570025413833361</v>
      </c>
      <c r="H19" s="25">
        <v>189.26200000000003</v>
      </c>
      <c r="I19" s="188">
        <v>654.55899999999997</v>
      </c>
      <c r="J19" s="345">
        <f t="shared" si="4"/>
        <v>7.3480230121218213E-3</v>
      </c>
      <c r="K19" s="295">
        <f t="shared" si="5"/>
        <v>2.2400969688042695E-2</v>
      </c>
      <c r="L19" s="67">
        <f t="shared" si="6"/>
        <v>2.4584808360896528</v>
      </c>
      <c r="N19" s="40">
        <f t="shared" si="0"/>
        <v>3.249914142454839</v>
      </c>
      <c r="O19" s="201">
        <f t="shared" si="0"/>
        <v>2.2674520916182845</v>
      </c>
      <c r="P19" s="67">
        <f t="shared" si="7"/>
        <v>-0.30230400182032097</v>
      </c>
    </row>
    <row r="20" spans="1:16" ht="20.100000000000001" customHeight="1" x14ac:dyDescent="0.25">
      <c r="A20" s="14" t="s">
        <v>166</v>
      </c>
      <c r="B20" s="25">
        <v>2063.0499999999997</v>
      </c>
      <c r="C20" s="188">
        <v>1766.4099999999999</v>
      </c>
      <c r="D20" s="345">
        <f t="shared" si="1"/>
        <v>2.2393935048741719E-2</v>
      </c>
      <c r="E20" s="295">
        <f t="shared" si="2"/>
        <v>1.7903449425018123E-2</v>
      </c>
      <c r="F20" s="67">
        <f t="shared" si="3"/>
        <v>-0.14378711131577029</v>
      </c>
      <c r="H20" s="25">
        <v>694.78300000000002</v>
      </c>
      <c r="I20" s="188">
        <v>580.70299999999997</v>
      </c>
      <c r="J20" s="345">
        <f t="shared" si="4"/>
        <v>2.6974677813988199E-2</v>
      </c>
      <c r="K20" s="295">
        <f t="shared" si="5"/>
        <v>1.987339613503971E-2</v>
      </c>
      <c r="L20" s="67">
        <f t="shared" si="6"/>
        <v>-0.16419515157970191</v>
      </c>
      <c r="N20" s="40">
        <f t="shared" si="0"/>
        <v>3.3677467826761354</v>
      </c>
      <c r="O20" s="201">
        <f t="shared" si="0"/>
        <v>3.2874757276057087</v>
      </c>
      <c r="P20" s="67">
        <f t="shared" si="7"/>
        <v>-2.3835240666948337E-2</v>
      </c>
    </row>
    <row r="21" spans="1:16" ht="20.100000000000001" customHeight="1" x14ac:dyDescent="0.25">
      <c r="A21" s="14" t="s">
        <v>165</v>
      </c>
      <c r="B21" s="25">
        <v>896.66000000000008</v>
      </c>
      <c r="C21" s="188">
        <v>1793.3899999999999</v>
      </c>
      <c r="D21" s="345">
        <f t="shared" si="1"/>
        <v>9.7330388506360749E-3</v>
      </c>
      <c r="E21" s="295">
        <f t="shared" si="2"/>
        <v>1.8176905228306707E-2</v>
      </c>
      <c r="F21" s="67">
        <f t="shared" si="3"/>
        <v>1.0000780674949252</v>
      </c>
      <c r="H21" s="25">
        <v>261.13500000000005</v>
      </c>
      <c r="I21" s="188">
        <v>469.33100000000002</v>
      </c>
      <c r="J21" s="345">
        <f t="shared" si="4"/>
        <v>1.0138464082966639E-2</v>
      </c>
      <c r="K21" s="295">
        <f t="shared" si="5"/>
        <v>1.606191268420229E-2</v>
      </c>
      <c r="L21" s="67">
        <f t="shared" si="6"/>
        <v>0.79727344094050945</v>
      </c>
      <c r="N21" s="40">
        <f t="shared" si="0"/>
        <v>2.9123078981999866</v>
      </c>
      <c r="O21" s="201">
        <f t="shared" si="0"/>
        <v>2.617004667138771</v>
      </c>
      <c r="P21" s="67">
        <f t="shared" si="7"/>
        <v>-0.10139835531941317</v>
      </c>
    </row>
    <row r="22" spans="1:16" ht="20.100000000000001" customHeight="1" x14ac:dyDescent="0.25">
      <c r="A22" s="14" t="s">
        <v>169</v>
      </c>
      <c r="B22" s="25">
        <v>394.03</v>
      </c>
      <c r="C22" s="188">
        <v>1721.85</v>
      </c>
      <c r="D22" s="345">
        <f t="shared" si="1"/>
        <v>4.2771053669352172E-3</v>
      </c>
      <c r="E22" s="295">
        <f t="shared" si="2"/>
        <v>1.7451811523070779E-2</v>
      </c>
      <c r="F22" s="67">
        <f t="shared" si="3"/>
        <v>3.3698449356647973</v>
      </c>
      <c r="H22" s="25">
        <v>85.865000000000009</v>
      </c>
      <c r="I22" s="188">
        <v>409.33800000000002</v>
      </c>
      <c r="J22" s="345">
        <f t="shared" si="4"/>
        <v>3.3336749898861904E-3</v>
      </c>
      <c r="K22" s="295">
        <f t="shared" si="5"/>
        <v>1.4008772517319327E-2</v>
      </c>
      <c r="L22" s="67">
        <f t="shared" si="6"/>
        <v>3.7672276247597969</v>
      </c>
      <c r="N22" s="40">
        <f t="shared" si="0"/>
        <v>2.179148795776972</v>
      </c>
      <c r="O22" s="201">
        <f t="shared" si="0"/>
        <v>2.3773150971338968</v>
      </c>
      <c r="P22" s="67">
        <f t="shared" si="7"/>
        <v>9.093748060754564E-2</v>
      </c>
    </row>
    <row r="23" spans="1:16" ht="20.100000000000001" customHeight="1" x14ac:dyDescent="0.25">
      <c r="A23" s="14" t="s">
        <v>175</v>
      </c>
      <c r="B23" s="25">
        <v>1179.4899999999998</v>
      </c>
      <c r="C23" s="188">
        <v>1114.49</v>
      </c>
      <c r="D23" s="345">
        <f t="shared" si="1"/>
        <v>1.2803093696536859E-2</v>
      </c>
      <c r="E23" s="295">
        <f t="shared" si="2"/>
        <v>1.1295913943924938E-2</v>
      </c>
      <c r="F23" s="67">
        <f t="shared" si="3"/>
        <v>-5.5108563870825342E-2</v>
      </c>
      <c r="H23" s="25">
        <v>368.27700000000004</v>
      </c>
      <c r="I23" s="188">
        <v>381.75400000000002</v>
      </c>
      <c r="J23" s="345">
        <f t="shared" si="4"/>
        <v>1.4298210263207553E-2</v>
      </c>
      <c r="K23" s="295">
        <f t="shared" si="5"/>
        <v>1.3064765410435195E-2</v>
      </c>
      <c r="L23" s="67">
        <f t="shared" si="6"/>
        <v>3.6594737113639933E-2</v>
      </c>
      <c r="N23" s="40">
        <f t="shared" si="0"/>
        <v>3.1223410117932335</v>
      </c>
      <c r="O23" s="201">
        <f t="shared" si="0"/>
        <v>3.4253694514979949</v>
      </c>
      <c r="P23" s="67">
        <f t="shared" si="7"/>
        <v>9.7051679672466334E-2</v>
      </c>
    </row>
    <row r="24" spans="1:16" ht="20.100000000000001" customHeight="1" x14ac:dyDescent="0.25">
      <c r="A24" s="14" t="s">
        <v>173</v>
      </c>
      <c r="B24" s="25">
        <v>2891.18</v>
      </c>
      <c r="C24" s="188">
        <v>1301.4099999999999</v>
      </c>
      <c r="D24" s="345">
        <f t="shared" si="1"/>
        <v>3.1383096451477709E-2</v>
      </c>
      <c r="E24" s="295">
        <f t="shared" si="2"/>
        <v>1.3190441695989513E-2</v>
      </c>
      <c r="F24" s="67">
        <f t="shared" si="3"/>
        <v>-0.54986891165544871</v>
      </c>
      <c r="H24" s="25">
        <v>707.17899999999997</v>
      </c>
      <c r="I24" s="188">
        <v>362.40499999999997</v>
      </c>
      <c r="J24" s="345">
        <f t="shared" si="4"/>
        <v>2.7455947658216105E-2</v>
      </c>
      <c r="K24" s="295">
        <f t="shared" si="5"/>
        <v>1.2402584671198643E-2</v>
      </c>
      <c r="L24" s="67">
        <f t="shared" si="6"/>
        <v>-0.48753427350076856</v>
      </c>
      <c r="N24" s="40">
        <f t="shared" si="0"/>
        <v>2.445987451490395</v>
      </c>
      <c r="O24" s="201">
        <f t="shared" si="0"/>
        <v>2.7847104294572809</v>
      </c>
      <c r="P24" s="67">
        <f t="shared" si="7"/>
        <v>0.13848107755438172</v>
      </c>
    </row>
    <row r="25" spans="1:16" ht="20.100000000000001" customHeight="1" x14ac:dyDescent="0.25">
      <c r="A25" s="14" t="s">
        <v>191</v>
      </c>
      <c r="B25" s="25">
        <v>431.78</v>
      </c>
      <c r="C25" s="188">
        <v>1599.46</v>
      </c>
      <c r="D25" s="345">
        <f t="shared" si="1"/>
        <v>4.6868729673763118E-3</v>
      </c>
      <c r="E25" s="295">
        <f t="shared" si="2"/>
        <v>1.6211327617789466E-2</v>
      </c>
      <c r="F25" s="67">
        <f t="shared" si="3"/>
        <v>2.7043401732363708</v>
      </c>
      <c r="H25" s="25">
        <v>129.673</v>
      </c>
      <c r="I25" s="188">
        <v>342.45699999999999</v>
      </c>
      <c r="J25" s="345">
        <f t="shared" si="4"/>
        <v>5.0345034293776498E-3</v>
      </c>
      <c r="K25" s="295">
        <f t="shared" si="5"/>
        <v>1.1719904357679044E-2</v>
      </c>
      <c r="L25" s="67">
        <f t="shared" si="6"/>
        <v>1.6409275639493186</v>
      </c>
      <c r="N25" s="40">
        <f t="shared" si="0"/>
        <v>3.0032192320163049</v>
      </c>
      <c r="O25" s="201">
        <f t="shared" si="0"/>
        <v>2.1410788641166394</v>
      </c>
      <c r="P25" s="67">
        <f t="shared" si="7"/>
        <v>-0.28707207209806013</v>
      </c>
    </row>
    <row r="26" spans="1:16" ht="20.100000000000001" customHeight="1" x14ac:dyDescent="0.25">
      <c r="A26" s="14" t="s">
        <v>193</v>
      </c>
      <c r="B26" s="25">
        <v>162.14000000000001</v>
      </c>
      <c r="C26" s="188">
        <v>581.86</v>
      </c>
      <c r="D26" s="345">
        <f t="shared" si="1"/>
        <v>1.7599925492852732E-3</v>
      </c>
      <c r="E26" s="295">
        <f t="shared" si="2"/>
        <v>5.8974423165862096E-3</v>
      </c>
      <c r="F26" s="67">
        <f t="shared" si="3"/>
        <v>2.5886271123720239</v>
      </c>
      <c r="H26" s="25">
        <v>87.387</v>
      </c>
      <c r="I26" s="188">
        <v>249.60800000000003</v>
      </c>
      <c r="J26" s="345">
        <f t="shared" si="4"/>
        <v>3.3927660436870026E-3</v>
      </c>
      <c r="K26" s="295">
        <f t="shared" si="5"/>
        <v>8.5423334518247573E-3</v>
      </c>
      <c r="L26" s="67">
        <f t="shared" si="6"/>
        <v>1.8563516312494996</v>
      </c>
      <c r="N26" s="40">
        <f t="shared" si="0"/>
        <v>5.3896015788824467</v>
      </c>
      <c r="O26" s="201">
        <f t="shared" si="0"/>
        <v>4.2898291685285121</v>
      </c>
      <c r="P26" s="67">
        <f t="shared" si="7"/>
        <v>-0.20405449164611095</v>
      </c>
    </row>
    <row r="27" spans="1:16" ht="20.100000000000001" customHeight="1" x14ac:dyDescent="0.25">
      <c r="A27" s="14" t="s">
        <v>167</v>
      </c>
      <c r="B27" s="25">
        <v>380.53</v>
      </c>
      <c r="C27" s="188">
        <v>708.95</v>
      </c>
      <c r="D27" s="345">
        <f t="shared" si="1"/>
        <v>4.1305659601549582E-3</v>
      </c>
      <c r="E27" s="295">
        <f t="shared" si="2"/>
        <v>7.1855630741824378E-3</v>
      </c>
      <c r="F27" s="67">
        <f t="shared" si="3"/>
        <v>0.86305941712874179</v>
      </c>
      <c r="H27" s="25">
        <v>125.914</v>
      </c>
      <c r="I27" s="188">
        <v>241.49699999999999</v>
      </c>
      <c r="J27" s="345">
        <f t="shared" si="4"/>
        <v>4.8885617268564574E-3</v>
      </c>
      <c r="K27" s="295">
        <f t="shared" si="5"/>
        <v>8.2647507356147371E-3</v>
      </c>
      <c r="L27" s="67">
        <f t="shared" si="6"/>
        <v>0.91795193544800402</v>
      </c>
      <c r="N27" s="40">
        <f t="shared" si="0"/>
        <v>3.3089112553543742</v>
      </c>
      <c r="O27" s="201">
        <f t="shared" si="0"/>
        <v>3.4064038366598486</v>
      </c>
      <c r="P27" s="67">
        <f t="shared" si="7"/>
        <v>2.9463643410718544E-2</v>
      </c>
    </row>
    <row r="28" spans="1:16" ht="20.100000000000001" customHeight="1" x14ac:dyDescent="0.25">
      <c r="A28" s="14" t="s">
        <v>195</v>
      </c>
      <c r="B28" s="25">
        <v>28.09</v>
      </c>
      <c r="C28" s="188">
        <v>923.7299999999999</v>
      </c>
      <c r="D28" s="345">
        <f t="shared" si="1"/>
        <v>3.0491051381166474E-4</v>
      </c>
      <c r="E28" s="295">
        <f t="shared" si="2"/>
        <v>9.3624658699690277E-3</v>
      </c>
      <c r="F28" s="67">
        <f t="shared" si="3"/>
        <v>31.884656461374149</v>
      </c>
      <c r="H28" s="25">
        <v>11.737</v>
      </c>
      <c r="I28" s="188">
        <v>232.82399999999996</v>
      </c>
      <c r="J28" s="345">
        <f t="shared" si="4"/>
        <v>4.556844273719701E-4</v>
      </c>
      <c r="K28" s="295">
        <f t="shared" si="5"/>
        <v>7.9679346959538426E-3</v>
      </c>
      <c r="L28" s="67">
        <f t="shared" si="6"/>
        <v>18.836755559342247</v>
      </c>
      <c r="N28" s="40">
        <f t="shared" si="0"/>
        <v>4.1783552865788538</v>
      </c>
      <c r="O28" s="201">
        <f t="shared" si="0"/>
        <v>2.5204767626903961</v>
      </c>
      <c r="P28" s="67">
        <f t="shared" si="7"/>
        <v>-0.39677777742205655</v>
      </c>
    </row>
    <row r="29" spans="1:16" ht="20.100000000000001" customHeight="1" x14ac:dyDescent="0.25">
      <c r="A29" s="14" t="s">
        <v>170</v>
      </c>
      <c r="B29" s="25">
        <v>800.85</v>
      </c>
      <c r="C29" s="188">
        <v>571.18000000000006</v>
      </c>
      <c r="D29" s="345">
        <f t="shared" si="1"/>
        <v>8.69304325333114E-3</v>
      </c>
      <c r="E29" s="295">
        <f t="shared" si="2"/>
        <v>5.78919517132594E-3</v>
      </c>
      <c r="F29" s="67">
        <f>(C29-B29)/B29</f>
        <v>-0.28678279328213768</v>
      </c>
      <c r="H29" s="25">
        <v>232.352</v>
      </c>
      <c r="I29" s="188">
        <v>222.166</v>
      </c>
      <c r="J29" s="345">
        <f t="shared" si="4"/>
        <v>9.020975382868876E-3</v>
      </c>
      <c r="K29" s="295">
        <f t="shared" si="5"/>
        <v>7.603186010296541E-3</v>
      </c>
      <c r="L29" s="67">
        <f>(I29-H29)/H29</f>
        <v>-4.3838658586971523E-2</v>
      </c>
      <c r="N29" s="40">
        <f t="shared" si="0"/>
        <v>2.9013173503152903</v>
      </c>
      <c r="O29" s="201">
        <f t="shared" si="0"/>
        <v>3.8895969746839869</v>
      </c>
      <c r="P29" s="67">
        <f>(O29-N29)/N29</f>
        <v>0.34063134260762579</v>
      </c>
    </row>
    <row r="30" spans="1:16" ht="20.100000000000001" customHeight="1" x14ac:dyDescent="0.25">
      <c r="A30" s="14" t="s">
        <v>172</v>
      </c>
      <c r="B30" s="25">
        <v>45.96</v>
      </c>
      <c r="C30" s="188">
        <v>115.87</v>
      </c>
      <c r="D30" s="345">
        <f t="shared" si="1"/>
        <v>4.988852693052372E-4</v>
      </c>
      <c r="E30" s="295">
        <f t="shared" si="2"/>
        <v>1.1744004420699895E-3</v>
      </c>
      <c r="F30" s="67">
        <f t="shared" si="3"/>
        <v>1.5211053089643167</v>
      </c>
      <c r="H30" s="25">
        <v>75.567999999999984</v>
      </c>
      <c r="I30" s="188">
        <v>198.95599999999999</v>
      </c>
      <c r="J30" s="345">
        <f t="shared" si="4"/>
        <v>2.9338979984361445E-3</v>
      </c>
      <c r="K30" s="295">
        <f t="shared" si="5"/>
        <v>6.8088702855727632E-3</v>
      </c>
      <c r="L30" s="67">
        <f t="shared" si="6"/>
        <v>1.6328075375820457</v>
      </c>
      <c r="N30" s="40">
        <f t="shared" si="0"/>
        <v>16.442123585726716</v>
      </c>
      <c r="O30" s="201">
        <f t="shared" si="0"/>
        <v>17.170622249072235</v>
      </c>
      <c r="P30" s="67">
        <f t="shared" si="7"/>
        <v>4.4306847564260086E-2</v>
      </c>
    </row>
    <row r="31" spans="1:16" ht="20.100000000000001" customHeight="1" x14ac:dyDescent="0.25">
      <c r="A31" s="14" t="s">
        <v>194</v>
      </c>
      <c r="B31" s="25">
        <v>720.81</v>
      </c>
      <c r="C31" s="188">
        <v>736.73000000000013</v>
      </c>
      <c r="D31" s="345">
        <f t="shared" si="1"/>
        <v>7.824227392687292E-3</v>
      </c>
      <c r="E31" s="295">
        <f t="shared" si="2"/>
        <v>7.4671272778650518E-3</v>
      </c>
      <c r="F31" s="67">
        <f t="shared" si="3"/>
        <v>2.2086264064039327E-2</v>
      </c>
      <c r="H31" s="25">
        <v>205.54700000000003</v>
      </c>
      <c r="I31" s="188">
        <v>191.93799999999999</v>
      </c>
      <c r="J31" s="345">
        <f t="shared" si="4"/>
        <v>7.9802817579472055E-3</v>
      </c>
      <c r="K31" s="295">
        <f t="shared" si="5"/>
        <v>6.5686933034050992E-3</v>
      </c>
      <c r="L31" s="67">
        <f t="shared" si="6"/>
        <v>-6.620870165947465E-2</v>
      </c>
      <c r="N31" s="40">
        <f t="shared" si="0"/>
        <v>2.8516113816401001</v>
      </c>
      <c r="O31" s="201">
        <f t="shared" si="0"/>
        <v>2.6052692302471723</v>
      </c>
      <c r="P31" s="67">
        <f t="shared" si="7"/>
        <v>-8.6386999637813364E-2</v>
      </c>
    </row>
    <row r="32" spans="1:16" ht="20.100000000000001" customHeight="1" thickBot="1" x14ac:dyDescent="0.3">
      <c r="A32" s="14" t="s">
        <v>17</v>
      </c>
      <c r="B32" s="25">
        <f>B33-SUM(B7:B31)</f>
        <v>5239.3499999999767</v>
      </c>
      <c r="C32" s="188">
        <f>C33-SUM(C7:C31)</f>
        <v>6441.1100000000151</v>
      </c>
      <c r="D32" s="345">
        <f t="shared" si="1"/>
        <v>5.6871943771418243E-2</v>
      </c>
      <c r="E32" s="295">
        <f t="shared" si="2"/>
        <v>6.5283873577469995E-2</v>
      </c>
      <c r="F32" s="67">
        <f t="shared" si="3"/>
        <v>0.22937196407952204</v>
      </c>
      <c r="H32" s="25">
        <f>H33-SUM(H7:H31)</f>
        <v>1475.3549999999996</v>
      </c>
      <c r="I32" s="188">
        <f>I33-SUM(I7:I31)</f>
        <v>1934.1299999999865</v>
      </c>
      <c r="J32" s="345">
        <f t="shared" si="4"/>
        <v>5.7280079947633358E-2</v>
      </c>
      <c r="K32" s="295">
        <f t="shared" si="5"/>
        <v>6.6191722217147295E-2</v>
      </c>
      <c r="L32" s="67">
        <f t="shared" si="6"/>
        <v>0.31095905731162132</v>
      </c>
      <c r="N32" s="40">
        <f t="shared" si="0"/>
        <v>2.8159122791949498</v>
      </c>
      <c r="O32" s="201">
        <f t="shared" si="0"/>
        <v>3.0027898918043352</v>
      </c>
      <c r="P32" s="67">
        <f t="shared" si="7"/>
        <v>6.6364855890614763E-2</v>
      </c>
    </row>
    <row r="33" spans="1:16" ht="26.25" customHeight="1" thickBot="1" x14ac:dyDescent="0.3">
      <c r="A33" s="18" t="s">
        <v>18</v>
      </c>
      <c r="B33" s="23">
        <v>92125.39</v>
      </c>
      <c r="C33" s="193">
        <v>98663.11</v>
      </c>
      <c r="D33" s="341">
        <f>SUM(D7:D32)</f>
        <v>0.99999999999999978</v>
      </c>
      <c r="E33" s="342">
        <f>SUM(E7:E32)</f>
        <v>1</v>
      </c>
      <c r="F33" s="72">
        <f t="shared" si="3"/>
        <v>7.0965452629291464E-2</v>
      </c>
      <c r="G33" s="2"/>
      <c r="H33" s="47">
        <v>25756.859999999997</v>
      </c>
      <c r="I33" s="199">
        <v>29220.118999999981</v>
      </c>
      <c r="J33" s="341">
        <f>SUM(J7:J32)</f>
        <v>1</v>
      </c>
      <c r="K33" s="342">
        <f>SUM(K7:K32)</f>
        <v>1.0000000000000002</v>
      </c>
      <c r="L33" s="72">
        <f t="shared" si="6"/>
        <v>0.1344596740441181</v>
      </c>
      <c r="N33" s="35">
        <f t="shared" si="0"/>
        <v>2.7958481369793926</v>
      </c>
      <c r="O33" s="194">
        <f t="shared" si="0"/>
        <v>2.9616053051642077</v>
      </c>
      <c r="P33" s="72">
        <f t="shared" si="7"/>
        <v>5.9286899739804028E-2</v>
      </c>
    </row>
    <row r="35" spans="1:16" ht="15.75" thickBot="1" x14ac:dyDescent="0.3"/>
    <row r="36" spans="1:16" x14ac:dyDescent="0.25">
      <c r="A36" s="437" t="s">
        <v>2</v>
      </c>
      <c r="B36" s="425" t="s">
        <v>1</v>
      </c>
      <c r="C36" s="421"/>
      <c r="D36" s="425" t="s">
        <v>104</v>
      </c>
      <c r="E36" s="421"/>
      <c r="F36" s="176" t="s">
        <v>0</v>
      </c>
      <c r="H36" s="435" t="s">
        <v>19</v>
      </c>
      <c r="I36" s="436"/>
      <c r="J36" s="425" t="s">
        <v>104</v>
      </c>
      <c r="K36" s="426"/>
      <c r="L36" s="176" t="s">
        <v>0</v>
      </c>
      <c r="N36" s="433" t="s">
        <v>22</v>
      </c>
      <c r="O36" s="421"/>
      <c r="P36" s="176" t="s">
        <v>0</v>
      </c>
    </row>
    <row r="37" spans="1:16" x14ac:dyDescent="0.25">
      <c r="A37" s="438"/>
      <c r="B37" s="428" t="str">
        <f>B5</f>
        <v>jan</v>
      </c>
      <c r="C37" s="430"/>
      <c r="D37" s="428" t="str">
        <f>B5</f>
        <v>jan</v>
      </c>
      <c r="E37" s="430"/>
      <c r="F37" s="177" t="str">
        <f>F5</f>
        <v>2022/2021</v>
      </c>
      <c r="H37" s="431" t="str">
        <f>B5</f>
        <v>jan</v>
      </c>
      <c r="I37" s="430"/>
      <c r="J37" s="428" t="str">
        <f>B5</f>
        <v>jan</v>
      </c>
      <c r="K37" s="429"/>
      <c r="L37" s="177" t="str">
        <f>F37</f>
        <v>2022/2021</v>
      </c>
      <c r="N37" s="431" t="str">
        <f>B5</f>
        <v>jan</v>
      </c>
      <c r="O37" s="429"/>
      <c r="P37" s="177" t="str">
        <f>P5</f>
        <v>2022/2021</v>
      </c>
    </row>
    <row r="38" spans="1:16" ht="19.5" customHeight="1" thickBot="1" x14ac:dyDescent="0.3">
      <c r="A38" s="439"/>
      <c r="B38" s="120">
        <f>B6</f>
        <v>2021</v>
      </c>
      <c r="C38" s="180">
        <f>C6</f>
        <v>2022</v>
      </c>
      <c r="D38" s="120">
        <f>B6</f>
        <v>2021</v>
      </c>
      <c r="E38" s="180">
        <f>C6</f>
        <v>2022</v>
      </c>
      <c r="F38" s="178" t="s">
        <v>1</v>
      </c>
      <c r="H38" s="31">
        <f>B6</f>
        <v>2021</v>
      </c>
      <c r="I38" s="180">
        <f>C6</f>
        <v>2022</v>
      </c>
      <c r="J38" s="120">
        <f>B6</f>
        <v>2021</v>
      </c>
      <c r="K38" s="180">
        <f>C6</f>
        <v>2022</v>
      </c>
      <c r="L38" s="357">
        <v>1000</v>
      </c>
      <c r="N38" s="31">
        <f>B6</f>
        <v>2021</v>
      </c>
      <c r="O38" s="180">
        <f>C6</f>
        <v>2022</v>
      </c>
      <c r="P38" s="178"/>
    </row>
    <row r="39" spans="1:16" ht="20.100000000000001" customHeight="1" x14ac:dyDescent="0.25">
      <c r="A39" s="45" t="s">
        <v>163</v>
      </c>
      <c r="B39" s="46">
        <v>5838.1799999999985</v>
      </c>
      <c r="C39" s="195">
        <v>7173.3899999999994</v>
      </c>
      <c r="D39" s="345">
        <f t="shared" ref="D39:D61" si="8">B39/$B$62</f>
        <v>0.17988770768255202</v>
      </c>
      <c r="E39" s="344">
        <f t="shared" ref="E39:E61" si="9">C39/$C$62</f>
        <v>0.17713981060677148</v>
      </c>
      <c r="F39" s="67">
        <f>(C39-B39)/B39</f>
        <v>0.22870312323361069</v>
      </c>
      <c r="H39" s="46">
        <v>1394.0839999999998</v>
      </c>
      <c r="I39" s="195">
        <v>1737.8929999999996</v>
      </c>
      <c r="J39" s="345">
        <f t="shared" ref="J39:J61" si="10">H39/$H$62</f>
        <v>0.16495179591983067</v>
      </c>
      <c r="K39" s="344">
        <f t="shared" ref="K39:K61" si="11">I39/$I$62</f>
        <v>0.17044384524982098</v>
      </c>
      <c r="L39" s="67">
        <f>(I39-H39)/H39</f>
        <v>0.24662000281188207</v>
      </c>
      <c r="N39" s="40">
        <f t="shared" ref="N39:O62" si="12">(H39/B39)*10</f>
        <v>2.3878743032931498</v>
      </c>
      <c r="O39" s="200">
        <f t="shared" si="12"/>
        <v>2.4226941515796572</v>
      </c>
      <c r="P39" s="76">
        <f t="shared" si="7"/>
        <v>1.4581943546394754E-2</v>
      </c>
    </row>
    <row r="40" spans="1:16" ht="20.100000000000001" customHeight="1" x14ac:dyDescent="0.25">
      <c r="A40" s="45" t="s">
        <v>164</v>
      </c>
      <c r="B40" s="25">
        <v>5668.1699999999992</v>
      </c>
      <c r="C40" s="188">
        <v>7010.27</v>
      </c>
      <c r="D40" s="345">
        <f t="shared" si="8"/>
        <v>0.1746493098970931</v>
      </c>
      <c r="E40" s="295">
        <f t="shared" si="9"/>
        <v>0.17311172264470942</v>
      </c>
      <c r="F40" s="67">
        <f t="shared" ref="F40:F62" si="13">(C40-B40)/B40</f>
        <v>0.23677836056434465</v>
      </c>
      <c r="H40" s="25">
        <v>1376.88</v>
      </c>
      <c r="I40" s="188">
        <v>1618.4009999999996</v>
      </c>
      <c r="J40" s="345">
        <f t="shared" si="10"/>
        <v>0.16291617202844053</v>
      </c>
      <c r="K40" s="295">
        <f t="shared" si="11"/>
        <v>0.15872466808725022</v>
      </c>
      <c r="L40" s="67">
        <f t="shared" ref="L40:L62" si="14">(I40-H40)/H40</f>
        <v>0.17541180059264386</v>
      </c>
      <c r="N40" s="40">
        <f t="shared" si="12"/>
        <v>2.4291437977336603</v>
      </c>
      <c r="O40" s="201">
        <f t="shared" si="12"/>
        <v>2.3086143615010544</v>
      </c>
      <c r="P40" s="67">
        <f t="shared" si="7"/>
        <v>-4.9618073802406154E-2</v>
      </c>
    </row>
    <row r="41" spans="1:16" ht="20.100000000000001" customHeight="1" x14ac:dyDescent="0.25">
      <c r="A41" s="45" t="s">
        <v>153</v>
      </c>
      <c r="B41" s="25">
        <v>7152.8399999999992</v>
      </c>
      <c r="C41" s="188">
        <v>6623.1399999999994</v>
      </c>
      <c r="D41" s="345">
        <f t="shared" si="8"/>
        <v>0.22039539565756203</v>
      </c>
      <c r="E41" s="295">
        <f t="shared" si="9"/>
        <v>0.16355192805941576</v>
      </c>
      <c r="F41" s="67">
        <f t="shared" si="13"/>
        <v>-7.4054501428803085E-2</v>
      </c>
      <c r="H41" s="25">
        <v>1488.4829999999999</v>
      </c>
      <c r="I41" s="188">
        <v>1435.134</v>
      </c>
      <c r="J41" s="345">
        <f t="shared" si="10"/>
        <v>0.17612134135829502</v>
      </c>
      <c r="K41" s="295">
        <f t="shared" si="11"/>
        <v>0.14075075819325852</v>
      </c>
      <c r="L41" s="67">
        <f t="shared" si="14"/>
        <v>-3.5841188646427227E-2</v>
      </c>
      <c r="N41" s="40">
        <f t="shared" si="12"/>
        <v>2.0809678393477276</v>
      </c>
      <c r="O41" s="201">
        <f t="shared" si="12"/>
        <v>2.1668483528960585</v>
      </c>
      <c r="P41" s="67">
        <f t="shared" si="7"/>
        <v>4.1269505431304448E-2</v>
      </c>
    </row>
    <row r="42" spans="1:16" ht="20.100000000000001" customHeight="1" x14ac:dyDescent="0.25">
      <c r="A42" s="45" t="s">
        <v>159</v>
      </c>
      <c r="B42" s="25">
        <v>5938.42</v>
      </c>
      <c r="C42" s="188">
        <v>5382.26</v>
      </c>
      <c r="D42" s="345">
        <f t="shared" si="8"/>
        <v>0.1829763318459213</v>
      </c>
      <c r="E42" s="295">
        <f t="shared" si="9"/>
        <v>0.13290961693653935</v>
      </c>
      <c r="F42" s="67">
        <f t="shared" si="13"/>
        <v>-9.3654541106893724E-2</v>
      </c>
      <c r="H42" s="25">
        <v>1749.9769999999999</v>
      </c>
      <c r="I42" s="188">
        <v>1406.7440000000001</v>
      </c>
      <c r="J42" s="345">
        <f t="shared" si="10"/>
        <v>0.20706201991300202</v>
      </c>
      <c r="K42" s="295">
        <f t="shared" si="11"/>
        <v>0.13796640911846372</v>
      </c>
      <c r="L42" s="67">
        <f t="shared" si="14"/>
        <v>-0.19613572064089971</v>
      </c>
      <c r="N42" s="40">
        <f t="shared" si="12"/>
        <v>2.9468730739826414</v>
      </c>
      <c r="O42" s="201">
        <f t="shared" si="12"/>
        <v>2.6136678644286975</v>
      </c>
      <c r="P42" s="67">
        <f t="shared" si="7"/>
        <v>-0.1130707706740907</v>
      </c>
    </row>
    <row r="43" spans="1:16" ht="20.100000000000001" customHeight="1" x14ac:dyDescent="0.25">
      <c r="A43" s="45" t="s">
        <v>158</v>
      </c>
      <c r="B43" s="25">
        <v>1768.78</v>
      </c>
      <c r="C43" s="188">
        <v>2648.6</v>
      </c>
      <c r="D43" s="345">
        <f t="shared" si="8"/>
        <v>5.45001660782546E-2</v>
      </c>
      <c r="E43" s="295">
        <f t="shared" si="9"/>
        <v>6.5404571948980181E-2</v>
      </c>
      <c r="F43" s="67">
        <f t="shared" si="13"/>
        <v>0.49741629823946448</v>
      </c>
      <c r="H43" s="25">
        <v>556.01800000000003</v>
      </c>
      <c r="I43" s="188">
        <v>686.95900000000006</v>
      </c>
      <c r="J43" s="345">
        <f t="shared" si="10"/>
        <v>6.5789556198731516E-2</v>
      </c>
      <c r="K43" s="295">
        <f t="shared" si="11"/>
        <v>6.7373499685522531E-2</v>
      </c>
      <c r="L43" s="67">
        <f t="shared" si="14"/>
        <v>0.23549777165487454</v>
      </c>
      <c r="N43" s="40">
        <f t="shared" si="12"/>
        <v>3.1435113468040123</v>
      </c>
      <c r="O43" s="201">
        <f t="shared" si="12"/>
        <v>2.5936683530922</v>
      </c>
      <c r="P43" s="67">
        <f t="shared" si="7"/>
        <v>-0.17491363416608441</v>
      </c>
    </row>
    <row r="44" spans="1:16" ht="20.100000000000001" customHeight="1" x14ac:dyDescent="0.25">
      <c r="A44" s="45" t="s">
        <v>162</v>
      </c>
      <c r="B44" s="25">
        <v>1438.23</v>
      </c>
      <c r="C44" s="188">
        <v>2180.6200000000003</v>
      </c>
      <c r="D44" s="345">
        <f t="shared" si="8"/>
        <v>4.4315162913832196E-2</v>
      </c>
      <c r="E44" s="295">
        <f t="shared" si="9"/>
        <v>5.3848266134329532E-2</v>
      </c>
      <c r="F44" s="67">
        <f t="shared" si="13"/>
        <v>0.51618308615450958</v>
      </c>
      <c r="H44" s="25">
        <v>402.19</v>
      </c>
      <c r="I44" s="188">
        <v>680.91200000000003</v>
      </c>
      <c r="J44" s="345">
        <f t="shared" si="10"/>
        <v>4.7588210467229164E-2</v>
      </c>
      <c r="K44" s="295">
        <f t="shared" si="11"/>
        <v>6.6780440197840796E-2</v>
      </c>
      <c r="L44" s="67">
        <f t="shared" si="14"/>
        <v>0.69301076605584433</v>
      </c>
      <c r="N44" s="40">
        <f t="shared" si="12"/>
        <v>2.7964233815175596</v>
      </c>
      <c r="O44" s="201">
        <f t="shared" si="12"/>
        <v>3.1225614733424436</v>
      </c>
      <c r="P44" s="67">
        <f t="shared" si="7"/>
        <v>0.11662686486618337</v>
      </c>
    </row>
    <row r="45" spans="1:16" ht="20.100000000000001" customHeight="1" x14ac:dyDescent="0.25">
      <c r="A45" s="45" t="s">
        <v>171</v>
      </c>
      <c r="B45" s="25">
        <v>582.36000000000013</v>
      </c>
      <c r="C45" s="188">
        <v>2886.76</v>
      </c>
      <c r="D45" s="345">
        <f t="shared" si="8"/>
        <v>1.7943846446325917E-2</v>
      </c>
      <c r="E45" s="295">
        <f t="shared" si="9"/>
        <v>7.1285698904869771E-2</v>
      </c>
      <c r="F45" s="67">
        <f t="shared" si="13"/>
        <v>3.9570025413833361</v>
      </c>
      <c r="H45" s="25">
        <v>189.26200000000003</v>
      </c>
      <c r="I45" s="188">
        <v>654.55899999999997</v>
      </c>
      <c r="J45" s="345">
        <f t="shared" si="10"/>
        <v>2.2393992614059843E-2</v>
      </c>
      <c r="K45" s="295">
        <f t="shared" si="11"/>
        <v>6.4195869885474877E-2</v>
      </c>
      <c r="L45" s="67">
        <f t="shared" si="14"/>
        <v>2.4584808360896528</v>
      </c>
      <c r="N45" s="40">
        <f t="shared" si="12"/>
        <v>3.249914142454839</v>
      </c>
      <c r="O45" s="201">
        <f t="shared" si="12"/>
        <v>2.2674520916182845</v>
      </c>
      <c r="P45" s="67">
        <f t="shared" si="7"/>
        <v>-0.30230400182032097</v>
      </c>
    </row>
    <row r="46" spans="1:16" ht="20.100000000000001" customHeight="1" x14ac:dyDescent="0.25">
      <c r="A46" s="45" t="s">
        <v>166</v>
      </c>
      <c r="B46" s="25">
        <v>2063.0499999999997</v>
      </c>
      <c r="C46" s="188">
        <v>1766.4099999999999</v>
      </c>
      <c r="D46" s="345">
        <f t="shared" si="8"/>
        <v>6.3567299284107204E-2</v>
      </c>
      <c r="E46" s="295">
        <f t="shared" si="9"/>
        <v>4.3619757583779388E-2</v>
      </c>
      <c r="F46" s="67">
        <f t="shared" si="13"/>
        <v>-0.14378711131577029</v>
      </c>
      <c r="H46" s="25">
        <v>694.78300000000002</v>
      </c>
      <c r="I46" s="188">
        <v>580.70299999999997</v>
      </c>
      <c r="J46" s="345">
        <f t="shared" si="10"/>
        <v>8.2208606959528793E-2</v>
      </c>
      <c r="K46" s="295">
        <f t="shared" si="11"/>
        <v>5.695244314126751E-2</v>
      </c>
      <c r="L46" s="67">
        <f t="shared" si="14"/>
        <v>-0.16419515157970191</v>
      </c>
      <c r="N46" s="40">
        <f t="shared" si="12"/>
        <v>3.3677467826761354</v>
      </c>
      <c r="O46" s="201">
        <f t="shared" si="12"/>
        <v>3.2874757276057087</v>
      </c>
      <c r="P46" s="67">
        <f t="shared" si="7"/>
        <v>-2.3835240666948337E-2</v>
      </c>
    </row>
    <row r="47" spans="1:16" ht="20.100000000000001" customHeight="1" x14ac:dyDescent="0.25">
      <c r="A47" s="45" t="s">
        <v>165</v>
      </c>
      <c r="B47" s="25">
        <v>896.66000000000008</v>
      </c>
      <c r="C47" s="188">
        <v>1793.3899999999999</v>
      </c>
      <c r="D47" s="345">
        <f t="shared" si="8"/>
        <v>2.7628149863593986E-2</v>
      </c>
      <c r="E47" s="295">
        <f t="shared" si="9"/>
        <v>4.4286002147391666E-2</v>
      </c>
      <c r="F47" s="67">
        <f t="shared" si="13"/>
        <v>1.0000780674949252</v>
      </c>
      <c r="H47" s="25">
        <v>261.13500000000005</v>
      </c>
      <c r="I47" s="188">
        <v>469.33100000000002</v>
      </c>
      <c r="J47" s="345">
        <f t="shared" si="10"/>
        <v>3.089820070205597E-2</v>
      </c>
      <c r="K47" s="295">
        <f t="shared" si="11"/>
        <v>4.6029634928585222E-2</v>
      </c>
      <c r="L47" s="67">
        <f t="shared" si="14"/>
        <v>0.79727344094050945</v>
      </c>
      <c r="N47" s="40">
        <f t="shared" si="12"/>
        <v>2.9123078981999866</v>
      </c>
      <c r="O47" s="201">
        <f t="shared" si="12"/>
        <v>2.617004667138771</v>
      </c>
      <c r="P47" s="67">
        <f t="shared" si="7"/>
        <v>-0.10139835531941317</v>
      </c>
    </row>
    <row r="48" spans="1:16" ht="20.100000000000001" customHeight="1" x14ac:dyDescent="0.25">
      <c r="A48" s="45" t="s">
        <v>167</v>
      </c>
      <c r="B48" s="25">
        <v>380.53</v>
      </c>
      <c r="C48" s="188">
        <v>708.95</v>
      </c>
      <c r="D48" s="345">
        <f t="shared" si="8"/>
        <v>1.1725001525208461E-2</v>
      </c>
      <c r="E48" s="295">
        <f t="shared" si="9"/>
        <v>1.7506822956742999E-2</v>
      </c>
      <c r="F48" s="67">
        <f t="shared" si="13"/>
        <v>0.86305941712874179</v>
      </c>
      <c r="H48" s="25">
        <v>125.914</v>
      </c>
      <c r="I48" s="188">
        <v>241.49699999999999</v>
      </c>
      <c r="J48" s="345">
        <f t="shared" si="10"/>
        <v>1.4898485623140041E-2</v>
      </c>
      <c r="K48" s="295">
        <f t="shared" si="11"/>
        <v>2.3684816784632901E-2</v>
      </c>
      <c r="L48" s="67">
        <f t="shared" si="14"/>
        <v>0.91795193544800402</v>
      </c>
      <c r="N48" s="40">
        <f t="shared" si="12"/>
        <v>3.3089112553543742</v>
      </c>
      <c r="O48" s="201">
        <f t="shared" si="12"/>
        <v>3.4064038366598486</v>
      </c>
      <c r="P48" s="67">
        <f t="shared" si="7"/>
        <v>2.9463643410718544E-2</v>
      </c>
    </row>
    <row r="49" spans="1:16" ht="20.100000000000001" customHeight="1" x14ac:dyDescent="0.25">
      <c r="A49" s="45" t="s">
        <v>179</v>
      </c>
      <c r="B49" s="25">
        <v>265.93</v>
      </c>
      <c r="C49" s="188">
        <v>578.59</v>
      </c>
      <c r="D49" s="345">
        <f t="shared" si="8"/>
        <v>8.1939128468154574E-3</v>
      </c>
      <c r="E49" s="295">
        <f t="shared" si="9"/>
        <v>1.4287710973329475E-2</v>
      </c>
      <c r="F49" s="67">
        <f t="shared" si="13"/>
        <v>1.1757229346068514</v>
      </c>
      <c r="H49" s="25">
        <v>72.147999999999996</v>
      </c>
      <c r="I49" s="188">
        <v>164.68499999999997</v>
      </c>
      <c r="J49" s="345">
        <f t="shared" si="10"/>
        <v>8.5367468330631042E-3</v>
      </c>
      <c r="K49" s="295">
        <f t="shared" si="11"/>
        <v>1.6151480358668095E-2</v>
      </c>
      <c r="L49" s="67">
        <f t="shared" si="14"/>
        <v>1.2825996562621276</v>
      </c>
      <c r="N49" s="40">
        <f t="shared" si="12"/>
        <v>2.7130447862219382</v>
      </c>
      <c r="O49" s="201">
        <f t="shared" si="12"/>
        <v>2.8463160441763593</v>
      </c>
      <c r="P49" s="67">
        <f t="shared" si="7"/>
        <v>4.9122395115345115E-2</v>
      </c>
    </row>
    <row r="50" spans="1:16" ht="20.100000000000001" customHeight="1" x14ac:dyDescent="0.25">
      <c r="A50" s="45" t="s">
        <v>178</v>
      </c>
      <c r="B50" s="25">
        <v>112.46000000000001</v>
      </c>
      <c r="C50" s="188">
        <v>286.52</v>
      </c>
      <c r="D50" s="345">
        <f t="shared" si="8"/>
        <v>3.4651503732292949E-3</v>
      </c>
      <c r="E50" s="295">
        <f t="shared" si="9"/>
        <v>7.0753295910374542E-3</v>
      </c>
      <c r="F50" s="67">
        <f t="shared" si="13"/>
        <v>1.5477503112217674</v>
      </c>
      <c r="H50" s="25">
        <v>42.554000000000002</v>
      </c>
      <c r="I50" s="188">
        <v>103.09899999999999</v>
      </c>
      <c r="J50" s="345">
        <f t="shared" si="10"/>
        <v>5.0351045730188965E-3</v>
      </c>
      <c r="K50" s="295">
        <f t="shared" si="11"/>
        <v>1.0111433788738028E-2</v>
      </c>
      <c r="L50" s="67">
        <f t="shared" si="14"/>
        <v>1.4227804671711235</v>
      </c>
      <c r="N50" s="40">
        <f t="shared" si="12"/>
        <v>3.7839231726836209</v>
      </c>
      <c r="O50" s="201">
        <f t="shared" si="12"/>
        <v>3.5983177439620269</v>
      </c>
      <c r="P50" s="67">
        <f t="shared" si="7"/>
        <v>-4.9051056337901168E-2</v>
      </c>
    </row>
    <row r="51" spans="1:16" ht="20.100000000000001" customHeight="1" x14ac:dyDescent="0.25">
      <c r="A51" s="45" t="s">
        <v>181</v>
      </c>
      <c r="B51" s="25">
        <v>102.83999999999999</v>
      </c>
      <c r="C51" s="188">
        <v>386.03</v>
      </c>
      <c r="D51" s="345">
        <f t="shared" si="8"/>
        <v>3.1687361229139305E-3</v>
      </c>
      <c r="E51" s="295">
        <f t="shared" si="9"/>
        <v>9.532631167207135E-3</v>
      </c>
      <c r="F51" s="67">
        <f t="shared" si="13"/>
        <v>2.7536950602878258</v>
      </c>
      <c r="H51" s="25">
        <v>30.239000000000001</v>
      </c>
      <c r="I51" s="188">
        <v>99.093999999999994</v>
      </c>
      <c r="J51" s="345">
        <f t="shared" si="10"/>
        <v>3.5779604075649391E-3</v>
      </c>
      <c r="K51" s="295">
        <f t="shared" si="11"/>
        <v>9.7186434384543604E-3</v>
      </c>
      <c r="L51" s="67">
        <f t="shared" si="14"/>
        <v>2.2770263566916893</v>
      </c>
      <c r="N51" s="40">
        <f t="shared" si="12"/>
        <v>2.9403928432516535</v>
      </c>
      <c r="O51" s="201">
        <f t="shared" si="12"/>
        <v>2.5670025645675212</v>
      </c>
      <c r="P51" s="67">
        <f t="shared" si="7"/>
        <v>-0.12698652819166031</v>
      </c>
    </row>
    <row r="52" spans="1:16" ht="20.100000000000001" customHeight="1" x14ac:dyDescent="0.25">
      <c r="A52" s="45" t="s">
        <v>168</v>
      </c>
      <c r="B52" s="25">
        <v>2.38</v>
      </c>
      <c r="C52" s="188">
        <v>294.5</v>
      </c>
      <c r="D52" s="345">
        <f t="shared" si="8"/>
        <v>7.3333255275526599E-5</v>
      </c>
      <c r="E52" s="295">
        <f t="shared" si="9"/>
        <v>7.2723878422467211E-3</v>
      </c>
      <c r="F52" s="67">
        <f t="shared" si="13"/>
        <v>122.73949579831934</v>
      </c>
      <c r="H52" s="25">
        <v>1.7720000000000002</v>
      </c>
      <c r="I52" s="188">
        <v>86.888000000000005</v>
      </c>
      <c r="J52" s="345">
        <f t="shared" si="10"/>
        <v>2.0966784094067503E-4</v>
      </c>
      <c r="K52" s="295">
        <f t="shared" si="11"/>
        <v>8.5215400637820918E-3</v>
      </c>
      <c r="L52" s="67">
        <f t="shared" si="14"/>
        <v>48.033860045146717</v>
      </c>
      <c r="N52" s="40">
        <f t="shared" si="12"/>
        <v>7.4453781512605053</v>
      </c>
      <c r="O52" s="201">
        <f t="shared" si="12"/>
        <v>2.950356536502547</v>
      </c>
      <c r="P52" s="67">
        <f t="shared" si="7"/>
        <v>-0.60373315141782946</v>
      </c>
    </row>
    <row r="53" spans="1:16" ht="20.100000000000001" customHeight="1" x14ac:dyDescent="0.25">
      <c r="A53" s="45" t="s">
        <v>185</v>
      </c>
      <c r="B53" s="25">
        <v>32.56</v>
      </c>
      <c r="C53" s="188">
        <v>260.7</v>
      </c>
      <c r="D53" s="345">
        <f t="shared" si="8"/>
        <v>1.0032482318366161E-3</v>
      </c>
      <c r="E53" s="295">
        <f t="shared" si="9"/>
        <v>6.437730086498201E-3</v>
      </c>
      <c r="F53" s="67">
        <f t="shared" si="13"/>
        <v>7.0067567567567561</v>
      </c>
      <c r="H53" s="25">
        <v>7.4989999999999997</v>
      </c>
      <c r="I53" s="188">
        <v>63.823000000000008</v>
      </c>
      <c r="J53" s="345">
        <f t="shared" si="10"/>
        <v>8.8730199729916584E-4</v>
      </c>
      <c r="K53" s="295">
        <f t="shared" si="11"/>
        <v>6.2594403311247177E-3</v>
      </c>
      <c r="L53" s="67">
        <f t="shared" si="14"/>
        <v>7.5108681157487673</v>
      </c>
      <c r="N53" s="40">
        <f t="shared" ref="N53:N54" si="15">(H53/B53)*10</f>
        <v>2.3031326781326777</v>
      </c>
      <c r="O53" s="201">
        <f t="shared" ref="O53:O54" si="16">(I53/C53)*10</f>
        <v>2.4481396240889914</v>
      </c>
      <c r="P53" s="67">
        <f t="shared" ref="P53:P54" si="17">(O53-N53)/N53</f>
        <v>6.2960743570310368E-2</v>
      </c>
    </row>
    <row r="54" spans="1:16" ht="20.100000000000001" customHeight="1" x14ac:dyDescent="0.25">
      <c r="A54" s="45" t="s">
        <v>184</v>
      </c>
      <c r="B54" s="25">
        <v>54.1</v>
      </c>
      <c r="C54" s="188">
        <v>187.69</v>
      </c>
      <c r="D54" s="345">
        <f t="shared" si="8"/>
        <v>1.6669450043722645E-3</v>
      </c>
      <c r="E54" s="295">
        <f t="shared" si="9"/>
        <v>4.6348199460485131E-3</v>
      </c>
      <c r="F54" s="67">
        <f t="shared" si="13"/>
        <v>2.4693160813308688</v>
      </c>
      <c r="H54" s="25">
        <v>14.808</v>
      </c>
      <c r="I54" s="188">
        <v>52.183999999999997</v>
      </c>
      <c r="J54" s="345">
        <f t="shared" si="10"/>
        <v>1.7521226798247831E-3</v>
      </c>
      <c r="K54" s="295">
        <f t="shared" si="11"/>
        <v>5.1179454779532807E-3</v>
      </c>
      <c r="L54" s="67">
        <f t="shared" si="14"/>
        <v>2.5240410588870881</v>
      </c>
      <c r="N54" s="40">
        <f t="shared" si="15"/>
        <v>2.7371534195933456</v>
      </c>
      <c r="O54" s="201">
        <f t="shared" si="16"/>
        <v>2.7803292663434389</v>
      </c>
      <c r="P54" s="67">
        <f t="shared" si="17"/>
        <v>1.5773995875067868E-2</v>
      </c>
    </row>
    <row r="55" spans="1:16" ht="20.100000000000001" customHeight="1" x14ac:dyDescent="0.25">
      <c r="A55" s="45" t="s">
        <v>182</v>
      </c>
      <c r="B55" s="25">
        <v>6.07</v>
      </c>
      <c r="C55" s="188">
        <v>115.62</v>
      </c>
      <c r="D55" s="345">
        <f t="shared" si="8"/>
        <v>1.8703061324472543E-4</v>
      </c>
      <c r="E55" s="295">
        <f t="shared" si="9"/>
        <v>2.8551221810545532E-3</v>
      </c>
      <c r="F55" s="67">
        <f t="shared" si="13"/>
        <v>18.047775947281714</v>
      </c>
      <c r="H55" s="25">
        <v>1.984</v>
      </c>
      <c r="I55" s="188">
        <v>44.221999999999994</v>
      </c>
      <c r="J55" s="345">
        <f t="shared" si="10"/>
        <v>2.3475225531958196E-4</v>
      </c>
      <c r="K55" s="295">
        <f t="shared" si="11"/>
        <v>4.3370723770897197E-3</v>
      </c>
      <c r="L55" s="67">
        <f t="shared" si="14"/>
        <v>21.289314516129028</v>
      </c>
      <c r="N55" s="40">
        <f t="shared" ref="N55" si="18">(H55/B55)*10</f>
        <v>3.2685337726523889</v>
      </c>
      <c r="O55" s="201">
        <f t="shared" ref="O55" si="19">(I55/C55)*10</f>
        <v>3.8247708008994978</v>
      </c>
      <c r="P55" s="67">
        <f t="shared" ref="P55" si="20">(O55-N55)/N55</f>
        <v>0.17017937305745723</v>
      </c>
    </row>
    <row r="56" spans="1:16" ht="20.100000000000001" customHeight="1" x14ac:dyDescent="0.25">
      <c r="A56" s="45" t="s">
        <v>183</v>
      </c>
      <c r="B56" s="25">
        <v>109.07000000000001</v>
      </c>
      <c r="C56" s="188">
        <v>133</v>
      </c>
      <c r="D56" s="345">
        <f t="shared" si="8"/>
        <v>3.3606967028998683E-3</v>
      </c>
      <c r="E56" s="295">
        <f t="shared" si="9"/>
        <v>3.2843041868210999E-3</v>
      </c>
      <c r="F56" s="67">
        <f t="shared" si="13"/>
        <v>0.21940038507380574</v>
      </c>
      <c r="H56" s="25">
        <v>27.259000000000004</v>
      </c>
      <c r="I56" s="188">
        <v>31.546999999999997</v>
      </c>
      <c r="J56" s="345">
        <f t="shared" si="10"/>
        <v>3.2253587337482286E-3</v>
      </c>
      <c r="K56" s="295">
        <f t="shared" si="11"/>
        <v>3.0939718303118219E-3</v>
      </c>
      <c r="L56" s="67">
        <f t="shared" si="14"/>
        <v>0.15730584394145025</v>
      </c>
      <c r="N56" s="40">
        <f t="shared" ref="N56" si="21">(H56/B56)*10</f>
        <v>2.4992206839644266</v>
      </c>
      <c r="O56" s="201">
        <f t="shared" ref="O56" si="22">(I56/C56)*10</f>
        <v>2.3719548872180449</v>
      </c>
      <c r="P56" s="67">
        <f t="shared" si="7"/>
        <v>-5.092219249102261E-2</v>
      </c>
    </row>
    <row r="57" spans="1:16" ht="20.100000000000001" customHeight="1" x14ac:dyDescent="0.25">
      <c r="A57" s="45" t="s">
        <v>187</v>
      </c>
      <c r="B57" s="25"/>
      <c r="C57" s="188">
        <v>23.3</v>
      </c>
      <c r="D57" s="345">
        <f t="shared" si="8"/>
        <v>0</v>
      </c>
      <c r="E57" s="295">
        <f t="shared" si="9"/>
        <v>5.7537058310474913E-4</v>
      </c>
      <c r="F57" s="67"/>
      <c r="H57" s="25"/>
      <c r="I57" s="188">
        <v>12.724</v>
      </c>
      <c r="J57" s="345">
        <f t="shared" si="10"/>
        <v>0</v>
      </c>
      <c r="K57" s="295">
        <f t="shared" si="11"/>
        <v>1.2479062214755009E-3</v>
      </c>
      <c r="L57" s="67"/>
      <c r="N57" s="40"/>
      <c r="O57" s="201">
        <f t="shared" ref="O57" si="23">(I57/C57)*10</f>
        <v>5.4609442060085831</v>
      </c>
      <c r="P57" s="67"/>
    </row>
    <row r="58" spans="1:16" ht="20.100000000000001" customHeight="1" x14ac:dyDescent="0.25">
      <c r="A58" s="45" t="s">
        <v>188</v>
      </c>
      <c r="B58" s="25">
        <v>10.89</v>
      </c>
      <c r="C58" s="188">
        <v>20.05</v>
      </c>
      <c r="D58" s="345">
        <f t="shared" si="8"/>
        <v>3.3554586132373307E-4</v>
      </c>
      <c r="E58" s="295">
        <f t="shared" si="9"/>
        <v>4.9511502966739134E-4</v>
      </c>
      <c r="F58" s="67">
        <f t="shared" si="13"/>
        <v>0.84113865932047749</v>
      </c>
      <c r="H58" s="25">
        <v>3.0750000000000002</v>
      </c>
      <c r="I58" s="188">
        <v>6.548</v>
      </c>
      <c r="J58" s="345">
        <f t="shared" si="10"/>
        <v>3.6384233120348517E-4</v>
      </c>
      <c r="K58" s="295">
        <f t="shared" si="11"/>
        <v>6.4219505958987581E-4</v>
      </c>
      <c r="L58" s="67">
        <f t="shared" si="14"/>
        <v>1.1294308943089431</v>
      </c>
      <c r="N58" s="40">
        <f t="shared" si="12"/>
        <v>2.8236914600550964</v>
      </c>
      <c r="O58" s="201">
        <f t="shared" si="12"/>
        <v>3.2658354114713219</v>
      </c>
      <c r="P58" s="67">
        <f t="shared" si="7"/>
        <v>0.15658366279423402</v>
      </c>
    </row>
    <row r="59" spans="1:16" ht="20.100000000000001" customHeight="1" x14ac:dyDescent="0.25">
      <c r="A59" s="45" t="s">
        <v>180</v>
      </c>
      <c r="B59" s="25">
        <v>4.93</v>
      </c>
      <c r="C59" s="188">
        <v>6.5</v>
      </c>
      <c r="D59" s="345">
        <f t="shared" si="8"/>
        <v>1.5190460021359081E-4</v>
      </c>
      <c r="E59" s="295">
        <f t="shared" si="9"/>
        <v>1.6051110687471541E-4</v>
      </c>
      <c r="F59" s="67">
        <f>(C59-B59)/B59</f>
        <v>0.31845841784989865</v>
      </c>
      <c r="H59" s="25">
        <v>3.9229999999999996</v>
      </c>
      <c r="I59" s="188">
        <v>5.9399999999999995</v>
      </c>
      <c r="J59" s="345">
        <f t="shared" si="10"/>
        <v>4.6417998871911288E-4</v>
      </c>
      <c r="K59" s="295">
        <f t="shared" si="11"/>
        <v>5.8256546334206811E-4</v>
      </c>
      <c r="L59" s="67">
        <f>(I59-H59)/H59</f>
        <v>0.51414733622227893</v>
      </c>
      <c r="N59" s="40">
        <f t="shared" si="12"/>
        <v>7.9574036511156185</v>
      </c>
      <c r="O59" s="201">
        <f t="shared" si="12"/>
        <v>9.138461538461538</v>
      </c>
      <c r="P59" s="67">
        <f>(O59-N59)/N59</f>
        <v>0.14842251808858992</v>
      </c>
    </row>
    <row r="60" spans="1:16" ht="20.100000000000001" customHeight="1" x14ac:dyDescent="0.25">
      <c r="A60" s="45" t="s">
        <v>190</v>
      </c>
      <c r="B60" s="25"/>
      <c r="C60" s="188">
        <v>15.39</v>
      </c>
      <c r="D60" s="345">
        <f t="shared" si="8"/>
        <v>0</v>
      </c>
      <c r="E60" s="295">
        <f t="shared" si="9"/>
        <v>3.8004091304644157E-4</v>
      </c>
      <c r="F60" s="67"/>
      <c r="H60" s="25"/>
      <c r="I60" s="188">
        <v>5.8890000000000002</v>
      </c>
      <c r="J60" s="345">
        <f t="shared" si="10"/>
        <v>0</v>
      </c>
      <c r="K60" s="295">
        <f t="shared" si="11"/>
        <v>5.7756363865680801E-4</v>
      </c>
      <c r="L60" s="67"/>
      <c r="N60" s="40"/>
      <c r="O60" s="201">
        <f t="shared" si="12"/>
        <v>3.8265107212475638</v>
      </c>
      <c r="P60" s="67"/>
    </row>
    <row r="61" spans="1:16" ht="20.100000000000001" customHeight="1" thickBot="1" x14ac:dyDescent="0.3">
      <c r="A61" s="14" t="s">
        <v>17</v>
      </c>
      <c r="B61" s="25">
        <f>B62-SUM(B39:B60)</f>
        <v>26.130000000001019</v>
      </c>
      <c r="C61" s="188">
        <f>C62-SUM(C39:C60)</f>
        <v>13.960000000006403</v>
      </c>
      <c r="D61" s="345">
        <f t="shared" si="8"/>
        <v>8.0512519342419535E-4</v>
      </c>
      <c r="E61" s="295">
        <f t="shared" si="9"/>
        <v>3.4472846953416229E-4</v>
      </c>
      <c r="F61" s="67">
        <f t="shared" si="13"/>
        <v>-0.46574818216586839</v>
      </c>
      <c r="H61" s="25">
        <f>H62-SUM(H39:H60)</f>
        <v>7.4759999999969295</v>
      </c>
      <c r="I61" s="188">
        <f>I62-SUM(I39:I60)</f>
        <v>7.5030000000024302</v>
      </c>
      <c r="J61" s="345">
        <f t="shared" si="10"/>
        <v>8.8458057498410985E-4</v>
      </c>
      <c r="K61" s="295">
        <f t="shared" si="11"/>
        <v>7.3585667869645679E-4</v>
      </c>
      <c r="L61" s="67">
        <f t="shared" si="14"/>
        <v>3.6115569830807537E-3</v>
      </c>
      <c r="N61" s="40">
        <f t="shared" si="12"/>
        <v>2.8610792192868879</v>
      </c>
      <c r="O61" s="201">
        <f t="shared" si="12"/>
        <v>5.3746418338101645</v>
      </c>
      <c r="P61" s="67">
        <f t="shared" si="7"/>
        <v>0.87853653180207003</v>
      </c>
    </row>
    <row r="62" spans="1:16" ht="26.25" customHeight="1" thickBot="1" x14ac:dyDescent="0.3">
      <c r="A62" s="18" t="s">
        <v>18</v>
      </c>
      <c r="B62" s="47">
        <v>32454.579999999998</v>
      </c>
      <c r="C62" s="199">
        <v>40495.64</v>
      </c>
      <c r="D62" s="351">
        <f>SUM(D39:D61)</f>
        <v>1</v>
      </c>
      <c r="E62" s="352">
        <f>SUM(E39:E61)</f>
        <v>1.0000000000000002</v>
      </c>
      <c r="F62" s="72">
        <f t="shared" si="13"/>
        <v>0.24776348977555715</v>
      </c>
      <c r="G62" s="2"/>
      <c r="H62" s="47">
        <v>8451.4629999999997</v>
      </c>
      <c r="I62" s="199">
        <v>10196.279</v>
      </c>
      <c r="J62" s="351">
        <f>SUM(J39:J61)</f>
        <v>0.99999999999999956</v>
      </c>
      <c r="K62" s="352">
        <f>SUM(K39:K61)</f>
        <v>1</v>
      </c>
      <c r="L62" s="72">
        <f t="shared" si="14"/>
        <v>0.20645135641012696</v>
      </c>
      <c r="M62" s="2"/>
      <c r="N62" s="35">
        <f t="shared" si="12"/>
        <v>2.6040894690364196</v>
      </c>
      <c r="O62" s="194">
        <f t="shared" si="12"/>
        <v>2.5178708127591021</v>
      </c>
      <c r="P62" s="72">
        <f t="shared" si="7"/>
        <v>-3.3108945488428493E-2</v>
      </c>
    </row>
    <row r="64" spans="1:16" ht="15.75" thickBot="1" x14ac:dyDescent="0.3"/>
    <row r="65" spans="1:16" x14ac:dyDescent="0.25">
      <c r="A65" s="437" t="s">
        <v>15</v>
      </c>
      <c r="B65" s="425" t="s">
        <v>1</v>
      </c>
      <c r="C65" s="421"/>
      <c r="D65" s="425" t="s">
        <v>104</v>
      </c>
      <c r="E65" s="421"/>
      <c r="F65" s="176" t="s">
        <v>0</v>
      </c>
      <c r="H65" s="435" t="s">
        <v>19</v>
      </c>
      <c r="I65" s="436"/>
      <c r="J65" s="425" t="s">
        <v>104</v>
      </c>
      <c r="K65" s="426"/>
      <c r="L65" s="176" t="s">
        <v>0</v>
      </c>
      <c r="N65" s="433" t="s">
        <v>22</v>
      </c>
      <c r="O65" s="421"/>
      <c r="P65" s="176" t="s">
        <v>0</v>
      </c>
    </row>
    <row r="66" spans="1:16" x14ac:dyDescent="0.25">
      <c r="A66" s="438"/>
      <c r="B66" s="428" t="str">
        <f>B5</f>
        <v>jan</v>
      </c>
      <c r="C66" s="430"/>
      <c r="D66" s="428" t="str">
        <f>B5</f>
        <v>jan</v>
      </c>
      <c r="E66" s="430"/>
      <c r="F66" s="177" t="str">
        <f>F37</f>
        <v>2022/2021</v>
      </c>
      <c r="H66" s="431" t="str">
        <f>B5</f>
        <v>jan</v>
      </c>
      <c r="I66" s="430"/>
      <c r="J66" s="428" t="str">
        <f>B5</f>
        <v>jan</v>
      </c>
      <c r="K66" s="429"/>
      <c r="L66" s="177" t="str">
        <f>F66</f>
        <v>2022/2021</v>
      </c>
      <c r="N66" s="431" t="str">
        <f>B5</f>
        <v>jan</v>
      </c>
      <c r="O66" s="429"/>
      <c r="P66" s="177" t="str">
        <f>P37</f>
        <v>2022/2021</v>
      </c>
    </row>
    <row r="67" spans="1:16" ht="19.5" customHeight="1" thickBot="1" x14ac:dyDescent="0.3">
      <c r="A67" s="439"/>
      <c r="B67" s="120">
        <f>B6</f>
        <v>2021</v>
      </c>
      <c r="C67" s="180">
        <f>C6</f>
        <v>2022</v>
      </c>
      <c r="D67" s="120">
        <f>B6</f>
        <v>2021</v>
      </c>
      <c r="E67" s="180">
        <f>C6</f>
        <v>2022</v>
      </c>
      <c r="F67" s="178" t="s">
        <v>1</v>
      </c>
      <c r="H67" s="31">
        <f>B6</f>
        <v>2021</v>
      </c>
      <c r="I67" s="180">
        <f>C6</f>
        <v>2022</v>
      </c>
      <c r="J67" s="120">
        <f>B6</f>
        <v>2021</v>
      </c>
      <c r="K67" s="180">
        <f>C6</f>
        <v>2022</v>
      </c>
      <c r="L67" s="357">
        <v>1000</v>
      </c>
      <c r="N67" s="31">
        <f>B6</f>
        <v>2021</v>
      </c>
      <c r="O67" s="180">
        <f>C6</f>
        <v>2022</v>
      </c>
      <c r="P67" s="178" t="s">
        <v>23</v>
      </c>
    </row>
    <row r="68" spans="1:16" ht="20.100000000000001" customHeight="1" x14ac:dyDescent="0.25">
      <c r="A68" s="45" t="s">
        <v>155</v>
      </c>
      <c r="B68" s="46">
        <v>10232.700000000003</v>
      </c>
      <c r="C68" s="195">
        <v>11142.279999999999</v>
      </c>
      <c r="D68" s="345">
        <f>B68/$B$96</f>
        <v>0.17148585715528256</v>
      </c>
      <c r="E68" s="344">
        <f>C68/$C$96</f>
        <v>0.19155517680242923</v>
      </c>
      <c r="F68" s="76">
        <f t="shared" ref="F68:F87" si="24">(C68-B68)/B68</f>
        <v>8.8889540395007779E-2</v>
      </c>
      <c r="H68" s="25">
        <v>3282.491</v>
      </c>
      <c r="I68" s="195">
        <v>3921.3040000000001</v>
      </c>
      <c r="J68" s="343">
        <f>H68/$H$96</f>
        <v>0.1896801905209109</v>
      </c>
      <c r="K68" s="344">
        <f>I68/$I$96</f>
        <v>0.20612578743303137</v>
      </c>
      <c r="L68" s="76">
        <f t="shared" ref="L68:L87" si="25">(I68-H68)/H68</f>
        <v>0.19461226245555588</v>
      </c>
      <c r="N68" s="49">
        <f t="shared" ref="N68:O96" si="26">(H68/B68)*10</f>
        <v>3.2078444594290847</v>
      </c>
      <c r="O68" s="197">
        <f t="shared" si="26"/>
        <v>3.5193012561163428</v>
      </c>
      <c r="P68" s="76">
        <f t="shared" si="7"/>
        <v>9.7092237677474408E-2</v>
      </c>
    </row>
    <row r="69" spans="1:16" ht="20.100000000000001" customHeight="1" x14ac:dyDescent="0.25">
      <c r="A69" s="45" t="s">
        <v>157</v>
      </c>
      <c r="B69" s="25">
        <v>13057.12</v>
      </c>
      <c r="C69" s="188">
        <v>9606.27</v>
      </c>
      <c r="D69" s="345">
        <f t="shared" ref="D69:D95" si="27">B69/$B$96</f>
        <v>0.21881921830791312</v>
      </c>
      <c r="E69" s="295">
        <f t="shared" ref="E69:E95" si="28">C69/$C$96</f>
        <v>0.16514849279158952</v>
      </c>
      <c r="F69" s="67">
        <f t="shared" si="24"/>
        <v>-0.26428875586653106</v>
      </c>
      <c r="H69" s="25">
        <v>3968.4950000000008</v>
      </c>
      <c r="I69" s="188">
        <v>3217.5530000000003</v>
      </c>
      <c r="J69" s="294">
        <f t="shared" ref="J69:J96" si="29">H69/$H$96</f>
        <v>0.22932123429471168</v>
      </c>
      <c r="K69" s="295">
        <f t="shared" ref="K69:K96" si="30">I69/$I$96</f>
        <v>0.16913267773488422</v>
      </c>
      <c r="L69" s="67">
        <f t="shared" si="25"/>
        <v>-0.18922589041941601</v>
      </c>
      <c r="N69" s="48">
        <f t="shared" si="26"/>
        <v>3.0393340951143899</v>
      </c>
      <c r="O69" s="191">
        <f t="shared" si="26"/>
        <v>3.3494301117915697</v>
      </c>
      <c r="P69" s="67">
        <f t="shared" si="7"/>
        <v>0.10202761755466336</v>
      </c>
    </row>
    <row r="70" spans="1:16" ht="20.100000000000001" customHeight="1" x14ac:dyDescent="0.25">
      <c r="A70" s="45" t="s">
        <v>154</v>
      </c>
      <c r="B70" s="25">
        <v>13997.040000000003</v>
      </c>
      <c r="C70" s="188">
        <v>9725.26</v>
      </c>
      <c r="D70" s="345">
        <f t="shared" si="27"/>
        <v>0.23457097364691393</v>
      </c>
      <c r="E70" s="295">
        <f t="shared" si="28"/>
        <v>0.16719413789184917</v>
      </c>
      <c r="F70" s="67">
        <f t="shared" si="24"/>
        <v>-0.30519166909575179</v>
      </c>
      <c r="H70" s="25">
        <v>3590.9139999999998</v>
      </c>
      <c r="I70" s="188">
        <v>3199.1509999999998</v>
      </c>
      <c r="J70" s="294">
        <f t="shared" si="29"/>
        <v>0.20750254963812731</v>
      </c>
      <c r="K70" s="295">
        <f t="shared" si="30"/>
        <v>0.16816536514184305</v>
      </c>
      <c r="L70" s="67">
        <f t="shared" si="25"/>
        <v>-0.10909840781483487</v>
      </c>
      <c r="N70" s="48">
        <f t="shared" si="26"/>
        <v>2.5654809874087658</v>
      </c>
      <c r="O70" s="191">
        <f t="shared" si="26"/>
        <v>3.2895274779286106</v>
      </c>
      <c r="P70" s="67">
        <f t="shared" si="7"/>
        <v>0.2822264105925647</v>
      </c>
    </row>
    <row r="71" spans="1:16" ht="20.100000000000001" customHeight="1" x14ac:dyDescent="0.25">
      <c r="A71" s="45" t="s">
        <v>156</v>
      </c>
      <c r="B71" s="25">
        <v>5034.3300000000008</v>
      </c>
      <c r="C71" s="188">
        <v>7643.6300000000019</v>
      </c>
      <c r="D71" s="345">
        <f t="shared" si="27"/>
        <v>8.4368387156132166E-2</v>
      </c>
      <c r="E71" s="295">
        <f t="shared" si="28"/>
        <v>0.13140729689635808</v>
      </c>
      <c r="F71" s="67">
        <f t="shared" si="24"/>
        <v>0.51830134297910557</v>
      </c>
      <c r="H71" s="25">
        <v>1259.0710000000004</v>
      </c>
      <c r="I71" s="188">
        <v>2109.2410000000004</v>
      </c>
      <c r="J71" s="294">
        <f t="shared" si="29"/>
        <v>7.2755973179927644E-2</v>
      </c>
      <c r="K71" s="295">
        <f t="shared" si="30"/>
        <v>0.1108735670611191</v>
      </c>
      <c r="L71" s="67">
        <f t="shared" si="25"/>
        <v>0.67523594777419216</v>
      </c>
      <c r="N71" s="48">
        <f t="shared" si="26"/>
        <v>2.5009703376616157</v>
      </c>
      <c r="O71" s="191">
        <f t="shared" si="26"/>
        <v>2.7594755371466171</v>
      </c>
      <c r="P71" s="67">
        <f t="shared" si="7"/>
        <v>0.10336196139243353</v>
      </c>
    </row>
    <row r="72" spans="1:16" ht="20.100000000000001" customHeight="1" x14ac:dyDescent="0.25">
      <c r="A72" s="45" t="s">
        <v>160</v>
      </c>
      <c r="B72" s="25">
        <v>4874.9800000000005</v>
      </c>
      <c r="C72" s="188">
        <v>5021.7100000000009</v>
      </c>
      <c r="D72" s="345">
        <f t="shared" si="27"/>
        <v>8.1697902207126111E-2</v>
      </c>
      <c r="E72" s="295">
        <f t="shared" si="28"/>
        <v>8.6331930888518982E-2</v>
      </c>
      <c r="F72" s="67">
        <f t="shared" si="24"/>
        <v>3.0098585019836074E-2</v>
      </c>
      <c r="H72" s="25">
        <v>1655.7879999999998</v>
      </c>
      <c r="I72" s="188">
        <v>1997.675</v>
      </c>
      <c r="J72" s="294">
        <f t="shared" si="29"/>
        <v>9.5680440038445794E-2</v>
      </c>
      <c r="K72" s="295">
        <f t="shared" si="30"/>
        <v>0.10500903077401826</v>
      </c>
      <c r="L72" s="67">
        <f t="shared" si="25"/>
        <v>0.20647993583719668</v>
      </c>
      <c r="N72" s="48">
        <f t="shared" si="26"/>
        <v>3.396502139495956</v>
      </c>
      <c r="O72" s="191">
        <f t="shared" si="26"/>
        <v>3.9780771888460298</v>
      </c>
      <c r="P72" s="67">
        <f t="shared" ref="P72:P90" si="31">(O72-N72)/N72</f>
        <v>0.17122764110385044</v>
      </c>
    </row>
    <row r="73" spans="1:16" ht="20.100000000000001" customHeight="1" x14ac:dyDescent="0.25">
      <c r="A73" s="45" t="s">
        <v>161</v>
      </c>
      <c r="B73" s="25">
        <v>1308.3200000000002</v>
      </c>
      <c r="C73" s="188">
        <v>2242.48</v>
      </c>
      <c r="D73" s="345">
        <f t="shared" si="27"/>
        <v>2.1925628292962684E-2</v>
      </c>
      <c r="E73" s="295">
        <f t="shared" si="28"/>
        <v>3.8552132317255676E-2</v>
      </c>
      <c r="F73" s="67">
        <f t="shared" si="24"/>
        <v>0.71401491989727262</v>
      </c>
      <c r="H73" s="25">
        <v>382.435</v>
      </c>
      <c r="I73" s="188">
        <v>737.48599999999988</v>
      </c>
      <c r="J73" s="294">
        <f t="shared" si="29"/>
        <v>2.2099175187948589E-2</v>
      </c>
      <c r="K73" s="295">
        <f t="shared" si="30"/>
        <v>3.8766410987476754E-2</v>
      </c>
      <c r="L73" s="67">
        <f t="shared" si="25"/>
        <v>0.9283956750820398</v>
      </c>
      <c r="N73" s="48">
        <f t="shared" si="26"/>
        <v>2.9230998532469115</v>
      </c>
      <c r="O73" s="191">
        <f t="shared" si="26"/>
        <v>3.2887071456601613</v>
      </c>
      <c r="P73" s="67">
        <f t="shared" si="31"/>
        <v>0.12507519782710869</v>
      </c>
    </row>
    <row r="74" spans="1:16" ht="20.100000000000001" customHeight="1" x14ac:dyDescent="0.25">
      <c r="A74" s="45" t="s">
        <v>169</v>
      </c>
      <c r="B74" s="25">
        <v>394.03</v>
      </c>
      <c r="C74" s="188">
        <v>1721.85</v>
      </c>
      <c r="D74" s="345">
        <f t="shared" si="27"/>
        <v>6.6033961999175167E-3</v>
      </c>
      <c r="E74" s="295">
        <f t="shared" si="28"/>
        <v>2.9601596906312064E-2</v>
      </c>
      <c r="F74" s="67">
        <f t="shared" si="24"/>
        <v>3.3698449356647973</v>
      </c>
      <c r="H74" s="25">
        <v>85.865000000000009</v>
      </c>
      <c r="I74" s="188">
        <v>409.33800000000002</v>
      </c>
      <c r="J74" s="294">
        <f t="shared" si="29"/>
        <v>4.9617469047372915E-3</v>
      </c>
      <c r="K74" s="295">
        <f t="shared" si="30"/>
        <v>2.1517106956324271E-2</v>
      </c>
      <c r="L74" s="67">
        <f t="shared" si="25"/>
        <v>3.7672276247597969</v>
      </c>
      <c r="N74" s="48">
        <f t="shared" si="26"/>
        <v>2.179148795776972</v>
      </c>
      <c r="O74" s="191">
        <f t="shared" si="26"/>
        <v>2.3773150971338968</v>
      </c>
      <c r="P74" s="67">
        <f t="shared" si="31"/>
        <v>9.093748060754564E-2</v>
      </c>
    </row>
    <row r="75" spans="1:16" ht="20.100000000000001" customHeight="1" x14ac:dyDescent="0.25">
      <c r="A75" s="45" t="s">
        <v>175</v>
      </c>
      <c r="B75" s="25">
        <v>1179.4899999999998</v>
      </c>
      <c r="C75" s="188">
        <v>1114.49</v>
      </c>
      <c r="D75" s="345">
        <f t="shared" si="27"/>
        <v>1.9766616206483543E-2</v>
      </c>
      <c r="E75" s="295">
        <f t="shared" si="28"/>
        <v>1.9160021916029699E-2</v>
      </c>
      <c r="F75" s="67">
        <f t="shared" si="24"/>
        <v>-5.5108563870825342E-2</v>
      </c>
      <c r="H75" s="25">
        <v>368.27700000000004</v>
      </c>
      <c r="I75" s="188">
        <v>381.75400000000002</v>
      </c>
      <c r="J75" s="294">
        <f t="shared" si="29"/>
        <v>2.1281048912082167E-2</v>
      </c>
      <c r="K75" s="295">
        <f t="shared" si="30"/>
        <v>2.0067136813598094E-2</v>
      </c>
      <c r="L75" s="67">
        <f t="shared" si="25"/>
        <v>3.6594737113639933E-2</v>
      </c>
      <c r="N75" s="48">
        <f t="shared" si="26"/>
        <v>3.1223410117932335</v>
      </c>
      <c r="O75" s="191">
        <f t="shared" si="26"/>
        <v>3.4253694514979949</v>
      </c>
      <c r="P75" s="67">
        <f t="shared" si="31"/>
        <v>9.7051679672466334E-2</v>
      </c>
    </row>
    <row r="76" spans="1:16" ht="20.100000000000001" customHeight="1" x14ac:dyDescent="0.25">
      <c r="A76" s="45" t="s">
        <v>173</v>
      </c>
      <c r="B76" s="25">
        <v>2891.18</v>
      </c>
      <c r="C76" s="188">
        <v>1301.4099999999999</v>
      </c>
      <c r="D76" s="345">
        <f t="shared" si="27"/>
        <v>4.8452166142876243E-2</v>
      </c>
      <c r="E76" s="295">
        <f t="shared" si="28"/>
        <v>2.237350189031773E-2</v>
      </c>
      <c r="F76" s="67">
        <f t="shared" si="24"/>
        <v>-0.54986891165544871</v>
      </c>
      <c r="H76" s="25">
        <v>707.17899999999997</v>
      </c>
      <c r="I76" s="188">
        <v>362.40499999999997</v>
      </c>
      <c r="J76" s="294">
        <f t="shared" si="29"/>
        <v>4.0864650490248788E-2</v>
      </c>
      <c r="K76" s="295">
        <f t="shared" si="30"/>
        <v>1.9050044575648233E-2</v>
      </c>
      <c r="L76" s="67">
        <f t="shared" si="25"/>
        <v>-0.48753427350076856</v>
      </c>
      <c r="N76" s="48">
        <f t="shared" si="26"/>
        <v>2.445987451490395</v>
      </c>
      <c r="O76" s="191">
        <f t="shared" si="26"/>
        <v>2.7847104294572809</v>
      </c>
      <c r="P76" s="67">
        <f t="shared" si="31"/>
        <v>0.13848107755438172</v>
      </c>
    </row>
    <row r="77" spans="1:16" ht="20.100000000000001" customHeight="1" x14ac:dyDescent="0.25">
      <c r="A77" s="45" t="s">
        <v>191</v>
      </c>
      <c r="B77" s="25">
        <v>431.78</v>
      </c>
      <c r="C77" s="188">
        <v>1599.46</v>
      </c>
      <c r="D77" s="345">
        <f t="shared" si="27"/>
        <v>7.2360338329578592E-3</v>
      </c>
      <c r="E77" s="295">
        <f t="shared" si="28"/>
        <v>2.7497499891262246E-2</v>
      </c>
      <c r="F77" s="67">
        <f t="shared" si="24"/>
        <v>2.7043401732363708</v>
      </c>
      <c r="H77" s="25">
        <v>129.673</v>
      </c>
      <c r="I77" s="188">
        <v>342.45699999999999</v>
      </c>
      <c r="J77" s="294">
        <f t="shared" si="29"/>
        <v>7.4932115108367631E-3</v>
      </c>
      <c r="K77" s="295">
        <f t="shared" si="30"/>
        <v>1.8001465529567107E-2</v>
      </c>
      <c r="L77" s="67">
        <f t="shared" si="25"/>
        <v>1.6409275639493186</v>
      </c>
      <c r="N77" s="48">
        <f t="shared" si="26"/>
        <v>3.0032192320163049</v>
      </c>
      <c r="O77" s="191">
        <f t="shared" si="26"/>
        <v>2.1410788641166394</v>
      </c>
      <c r="P77" s="67">
        <f t="shared" si="31"/>
        <v>-0.28707207209806013</v>
      </c>
    </row>
    <row r="78" spans="1:16" ht="20.100000000000001" customHeight="1" x14ac:dyDescent="0.25">
      <c r="A78" s="45" t="s">
        <v>193</v>
      </c>
      <c r="B78" s="25">
        <v>162.14000000000001</v>
      </c>
      <c r="C78" s="188">
        <v>581.86</v>
      </c>
      <c r="D78" s="345">
        <f t="shared" si="27"/>
        <v>2.7172414787062565E-3</v>
      </c>
      <c r="E78" s="295">
        <f t="shared" si="28"/>
        <v>1.0003185629356065E-2</v>
      </c>
      <c r="F78" s="67">
        <f t="shared" si="24"/>
        <v>2.5886271123720239</v>
      </c>
      <c r="H78" s="25">
        <v>87.387</v>
      </c>
      <c r="I78" s="188">
        <v>249.60800000000003</v>
      </c>
      <c r="J78" s="294">
        <f t="shared" si="29"/>
        <v>5.0496963461745484E-3</v>
      </c>
      <c r="K78" s="295">
        <f t="shared" si="30"/>
        <v>1.3120800006728399E-2</v>
      </c>
      <c r="L78" s="67">
        <f t="shared" si="25"/>
        <v>1.8563516312494996</v>
      </c>
      <c r="N78" s="48">
        <f t="shared" si="26"/>
        <v>5.3896015788824467</v>
      </c>
      <c r="O78" s="191">
        <f t="shared" si="26"/>
        <v>4.2898291685285121</v>
      </c>
      <c r="P78" s="67">
        <f t="shared" si="31"/>
        <v>-0.20405449164611095</v>
      </c>
    </row>
    <row r="79" spans="1:16" ht="20.100000000000001" customHeight="1" x14ac:dyDescent="0.25">
      <c r="A79" s="45" t="s">
        <v>195</v>
      </c>
      <c r="B79" s="25">
        <v>28.09</v>
      </c>
      <c r="C79" s="188">
        <v>923.7299999999999</v>
      </c>
      <c r="D79" s="345">
        <f t="shared" si="27"/>
        <v>4.7074943343319809E-4</v>
      </c>
      <c r="E79" s="295">
        <f t="shared" si="28"/>
        <v>1.5880525661508053E-2</v>
      </c>
      <c r="F79" s="67">
        <f t="shared" si="24"/>
        <v>31.884656461374149</v>
      </c>
      <c r="H79" s="25">
        <v>11.737</v>
      </c>
      <c r="I79" s="188">
        <v>232.82399999999996</v>
      </c>
      <c r="J79" s="294">
        <f t="shared" si="29"/>
        <v>6.7822772283120689E-4</v>
      </c>
      <c r="K79" s="295">
        <f t="shared" si="30"/>
        <v>1.2238538591577721E-2</v>
      </c>
      <c r="L79" s="67">
        <f t="shared" si="25"/>
        <v>18.836755559342247</v>
      </c>
      <c r="N79" s="48">
        <f t="shared" si="26"/>
        <v>4.1783552865788538</v>
      </c>
      <c r="O79" s="191">
        <f t="shared" si="26"/>
        <v>2.5204767626903961</v>
      </c>
      <c r="P79" s="67">
        <f t="shared" si="31"/>
        <v>-0.39677777742205655</v>
      </c>
    </row>
    <row r="80" spans="1:16" ht="20.100000000000001" customHeight="1" x14ac:dyDescent="0.25">
      <c r="A80" s="45" t="s">
        <v>170</v>
      </c>
      <c r="B80" s="25">
        <v>800.85</v>
      </c>
      <c r="C80" s="188">
        <v>571.18000000000006</v>
      </c>
      <c r="D80" s="345">
        <f t="shared" si="27"/>
        <v>1.3421135057492942E-2</v>
      </c>
      <c r="E80" s="295">
        <f t="shared" si="28"/>
        <v>9.8195778499563426E-3</v>
      </c>
      <c r="F80" s="67">
        <f t="shared" si="24"/>
        <v>-0.28678279328213768</v>
      </c>
      <c r="H80" s="25">
        <v>232.352</v>
      </c>
      <c r="I80" s="188">
        <v>222.166</v>
      </c>
      <c r="J80" s="294">
        <f t="shared" si="29"/>
        <v>1.3426562823147021E-2</v>
      </c>
      <c r="K80" s="295">
        <f t="shared" si="30"/>
        <v>1.1678294182457378E-2</v>
      </c>
      <c r="L80" s="67">
        <f t="shared" si="25"/>
        <v>-4.3838658586971523E-2</v>
      </c>
      <c r="N80" s="48">
        <f t="shared" si="26"/>
        <v>2.9013173503152903</v>
      </c>
      <c r="O80" s="191">
        <f t="shared" si="26"/>
        <v>3.8895969746839869</v>
      </c>
      <c r="P80" s="67">
        <f t="shared" si="31"/>
        <v>0.34063134260762579</v>
      </c>
    </row>
    <row r="81" spans="1:16" ht="20.100000000000001" customHeight="1" x14ac:dyDescent="0.25">
      <c r="A81" s="45" t="s">
        <v>172</v>
      </c>
      <c r="B81" s="25">
        <v>45.96</v>
      </c>
      <c r="C81" s="188">
        <v>115.87</v>
      </c>
      <c r="D81" s="345">
        <f t="shared" si="27"/>
        <v>7.7022584409362001E-4</v>
      </c>
      <c r="E81" s="295">
        <f t="shared" si="28"/>
        <v>1.9920068725698403E-3</v>
      </c>
      <c r="F81" s="67">
        <f t="shared" si="24"/>
        <v>1.5211053089643167</v>
      </c>
      <c r="H81" s="25">
        <v>75.567999999999984</v>
      </c>
      <c r="I81" s="188">
        <v>198.95599999999999</v>
      </c>
      <c r="J81" s="294">
        <f t="shared" si="29"/>
        <v>4.366730217168666E-3</v>
      </c>
      <c r="K81" s="295">
        <f t="shared" si="30"/>
        <v>1.0458246074399278E-2</v>
      </c>
      <c r="L81" s="67">
        <f t="shared" si="25"/>
        <v>1.6328075375820457</v>
      </c>
      <c r="N81" s="48">
        <f t="shared" si="26"/>
        <v>16.442123585726716</v>
      </c>
      <c r="O81" s="191">
        <f t="shared" si="26"/>
        <v>17.170622249072235</v>
      </c>
      <c r="P81" s="67">
        <f t="shared" si="31"/>
        <v>4.4306847564260086E-2</v>
      </c>
    </row>
    <row r="82" spans="1:16" ht="20.100000000000001" customHeight="1" x14ac:dyDescent="0.25">
      <c r="A82" s="45" t="s">
        <v>194</v>
      </c>
      <c r="B82" s="25">
        <v>720.81</v>
      </c>
      <c r="C82" s="188">
        <v>736.73000000000013</v>
      </c>
      <c r="D82" s="345">
        <f t="shared" si="27"/>
        <v>1.2079775689319455E-2</v>
      </c>
      <c r="E82" s="295">
        <f t="shared" si="28"/>
        <v>1.266567034804849E-2</v>
      </c>
      <c r="F82" s="67">
        <f t="shared" si="24"/>
        <v>2.2086264064039327E-2</v>
      </c>
      <c r="H82" s="25">
        <v>205.54700000000003</v>
      </c>
      <c r="I82" s="188">
        <v>191.93799999999999</v>
      </c>
      <c r="J82" s="294">
        <f t="shared" si="29"/>
        <v>1.187762407299873E-2</v>
      </c>
      <c r="K82" s="295">
        <f t="shared" si="30"/>
        <v>1.0089340532721047E-2</v>
      </c>
      <c r="L82" s="67">
        <f t="shared" si="25"/>
        <v>-6.620870165947465E-2</v>
      </c>
      <c r="N82" s="48">
        <f t="shared" si="26"/>
        <v>2.8516113816401001</v>
      </c>
      <c r="O82" s="191">
        <f t="shared" si="26"/>
        <v>2.6052692302471723</v>
      </c>
      <c r="P82" s="67">
        <f t="shared" si="31"/>
        <v>-8.6386999637813364E-2</v>
      </c>
    </row>
    <row r="83" spans="1:16" ht="20.100000000000001" customHeight="1" x14ac:dyDescent="0.25">
      <c r="A83" s="45" t="s">
        <v>192</v>
      </c>
      <c r="B83" s="25">
        <v>179.78</v>
      </c>
      <c r="C83" s="188">
        <v>590.56999999999994</v>
      </c>
      <c r="D83" s="345">
        <f t="shared" si="27"/>
        <v>3.012863408423651E-3</v>
      </c>
      <c r="E83" s="295">
        <f t="shared" si="28"/>
        <v>1.0152925681656773E-2</v>
      </c>
      <c r="F83" s="67">
        <f t="shared" si="24"/>
        <v>2.2849593948158859</v>
      </c>
      <c r="H83" s="25">
        <v>45.942</v>
      </c>
      <c r="I83" s="188">
        <v>143.76100000000002</v>
      </c>
      <c r="J83" s="294">
        <f t="shared" si="29"/>
        <v>2.6547787375233284E-3</v>
      </c>
      <c r="K83" s="295">
        <f t="shared" si="30"/>
        <v>7.5568865171279824E-3</v>
      </c>
      <c r="L83" s="67">
        <f t="shared" si="25"/>
        <v>2.1291846240912458</v>
      </c>
      <c r="N83" s="48">
        <f t="shared" si="26"/>
        <v>2.5554566692624321</v>
      </c>
      <c r="O83" s="191">
        <f t="shared" si="26"/>
        <v>2.4342753610918271</v>
      </c>
      <c r="P83" s="67">
        <f t="shared" si="31"/>
        <v>-4.7420607685584801E-2</v>
      </c>
    </row>
    <row r="84" spans="1:16" ht="20.100000000000001" customHeight="1" x14ac:dyDescent="0.25">
      <c r="A84" s="45" t="s">
        <v>197</v>
      </c>
      <c r="B84" s="25">
        <v>396.01</v>
      </c>
      <c r="C84" s="188">
        <v>611.11</v>
      </c>
      <c r="D84" s="345">
        <f t="shared" si="27"/>
        <v>6.6365782532531422E-3</v>
      </c>
      <c r="E84" s="295">
        <f t="shared" si="28"/>
        <v>1.0506044013948002E-2</v>
      </c>
      <c r="F84" s="67">
        <f t="shared" si="24"/>
        <v>0.54316810181561082</v>
      </c>
      <c r="H84" s="25">
        <v>76.789999999999992</v>
      </c>
      <c r="I84" s="188">
        <v>136.60599999999999</v>
      </c>
      <c r="J84" s="294">
        <f t="shared" si="29"/>
        <v>4.4373440262595529E-3</v>
      </c>
      <c r="K84" s="295">
        <f t="shared" si="30"/>
        <v>7.1807794851092089E-3</v>
      </c>
      <c r="L84" s="67">
        <f t="shared" si="25"/>
        <v>0.77895559317619489</v>
      </c>
      <c r="N84" s="48">
        <f t="shared" si="26"/>
        <v>1.9390924471604252</v>
      </c>
      <c r="O84" s="191">
        <f t="shared" si="26"/>
        <v>2.2353749734090425</v>
      </c>
      <c r="P84" s="67">
        <f t="shared" si="31"/>
        <v>0.15279443055048175</v>
      </c>
    </row>
    <row r="85" spans="1:16" ht="20.100000000000001" customHeight="1" x14ac:dyDescent="0.25">
      <c r="A85" s="45" t="s">
        <v>177</v>
      </c>
      <c r="B85" s="25">
        <v>661.89</v>
      </c>
      <c r="C85" s="188">
        <v>462.09000000000009</v>
      </c>
      <c r="D85" s="345">
        <f t="shared" si="27"/>
        <v>1.1092358223392648E-2</v>
      </c>
      <c r="E85" s="295">
        <f t="shared" si="28"/>
        <v>7.944130972173967E-3</v>
      </c>
      <c r="F85" s="67">
        <f t="shared" si="24"/>
        <v>-0.3018628473009109</v>
      </c>
      <c r="H85" s="25">
        <v>151.26299999999998</v>
      </c>
      <c r="I85" s="188">
        <v>110.795</v>
      </c>
      <c r="J85" s="294">
        <f t="shared" si="29"/>
        <v>8.7407991853639625E-3</v>
      </c>
      <c r="K85" s="295">
        <f t="shared" si="30"/>
        <v>5.8240081918266755E-3</v>
      </c>
      <c r="L85" s="67">
        <f t="shared" si="25"/>
        <v>-0.26753403013294713</v>
      </c>
      <c r="N85" s="48">
        <f t="shared" si="26"/>
        <v>2.2853193128767617</v>
      </c>
      <c r="O85" s="191">
        <f t="shared" si="26"/>
        <v>2.3976930900906748</v>
      </c>
      <c r="P85" s="67">
        <f t="shared" si="31"/>
        <v>4.9172024487228815E-2</v>
      </c>
    </row>
    <row r="86" spans="1:16" ht="20.100000000000001" customHeight="1" x14ac:dyDescent="0.25">
      <c r="A86" s="45" t="s">
        <v>198</v>
      </c>
      <c r="B86" s="25">
        <v>300.71999999999997</v>
      </c>
      <c r="C86" s="188">
        <v>497.5</v>
      </c>
      <c r="D86" s="345">
        <f t="shared" si="27"/>
        <v>5.0396500399441553E-3</v>
      </c>
      <c r="E86" s="295">
        <f t="shared" si="28"/>
        <v>8.5528904729739834E-3</v>
      </c>
      <c r="F86" s="67">
        <f t="shared" si="24"/>
        <v>0.65436286246342124</v>
      </c>
      <c r="H86" s="25">
        <v>62.567000000000007</v>
      </c>
      <c r="I86" s="188">
        <v>100.211</v>
      </c>
      <c r="J86" s="294">
        <f t="shared" si="29"/>
        <v>3.615461696718082E-3</v>
      </c>
      <c r="K86" s="295">
        <f t="shared" si="30"/>
        <v>5.2676536388026798E-3</v>
      </c>
      <c r="L86" s="67">
        <f t="shared" si="25"/>
        <v>0.60165902152892081</v>
      </c>
      <c r="N86" s="48">
        <f t="shared" si="26"/>
        <v>2.0805732907688217</v>
      </c>
      <c r="O86" s="191">
        <f t="shared" si="26"/>
        <v>2.0142914572864319</v>
      </c>
      <c r="P86" s="67">
        <f t="shared" si="31"/>
        <v>-3.1857485519242189E-2</v>
      </c>
    </row>
    <row r="87" spans="1:16" ht="20.100000000000001" customHeight="1" x14ac:dyDescent="0.25">
      <c r="A87" s="45" t="s">
        <v>202</v>
      </c>
      <c r="B87" s="25">
        <v>128.76</v>
      </c>
      <c r="C87" s="188">
        <v>157.94</v>
      </c>
      <c r="D87" s="345">
        <f t="shared" si="27"/>
        <v>2.1578389835834313E-3</v>
      </c>
      <c r="E87" s="295">
        <f t="shared" si="28"/>
        <v>2.7152633594000218E-3</v>
      </c>
      <c r="F87" s="67">
        <f t="shared" si="24"/>
        <v>0.22662317489903705</v>
      </c>
      <c r="H87" s="25">
        <v>36.065999999999988</v>
      </c>
      <c r="I87" s="188">
        <v>86.956000000000003</v>
      </c>
      <c r="J87" s="294">
        <f t="shared" si="29"/>
        <v>2.0840897206807788E-3</v>
      </c>
      <c r="K87" s="295">
        <f t="shared" si="30"/>
        <v>4.5708963069495947E-3</v>
      </c>
      <c r="L87" s="67">
        <f t="shared" si="25"/>
        <v>1.4110242333499703</v>
      </c>
      <c r="N87" s="48">
        <f t="shared" si="26"/>
        <v>2.8010251630941281</v>
      </c>
      <c r="O87" s="191">
        <f t="shared" si="26"/>
        <v>5.5056350512852976</v>
      </c>
      <c r="P87" s="67">
        <f t="shared" si="31"/>
        <v>0.96557857595379315</v>
      </c>
    </row>
    <row r="88" spans="1:16" ht="20.100000000000001" customHeight="1" x14ac:dyDescent="0.25">
      <c r="A88" s="45" t="s">
        <v>205</v>
      </c>
      <c r="B88" s="25">
        <v>403.06</v>
      </c>
      <c r="C88" s="188">
        <v>210.60999999999999</v>
      </c>
      <c r="D88" s="345">
        <f t="shared" si="27"/>
        <v>6.7547264734633258E-3</v>
      </c>
      <c r="E88" s="295">
        <f t="shared" si="28"/>
        <v>3.6207522864583931E-3</v>
      </c>
      <c r="F88" s="67">
        <f t="shared" ref="F88:F94" si="32">(C88-B88)/B88</f>
        <v>-0.47747233662482019</v>
      </c>
      <c r="H88" s="25">
        <v>130.54599999999999</v>
      </c>
      <c r="I88" s="188">
        <v>75.526999999999987</v>
      </c>
      <c r="J88" s="294">
        <f t="shared" si="29"/>
        <v>7.543658200964704E-3</v>
      </c>
      <c r="K88" s="295">
        <f t="shared" si="30"/>
        <v>3.9701238025551082E-3</v>
      </c>
      <c r="L88" s="67">
        <f t="shared" ref="L88:L95" si="33">(I88-H88)/H88</f>
        <v>-0.42145297443046903</v>
      </c>
      <c r="N88" s="48">
        <f t="shared" si="26"/>
        <v>3.2388726244231627</v>
      </c>
      <c r="O88" s="191">
        <f t="shared" si="26"/>
        <v>3.586107022458572</v>
      </c>
      <c r="P88" s="67">
        <f t="shared" si="31"/>
        <v>0.10720841425409594</v>
      </c>
    </row>
    <row r="89" spans="1:16" ht="20.100000000000001" customHeight="1" x14ac:dyDescent="0.25">
      <c r="A89" s="45" t="s">
        <v>174</v>
      </c>
      <c r="B89" s="25">
        <v>182.67000000000002</v>
      </c>
      <c r="C89" s="188">
        <v>213.27</v>
      </c>
      <c r="D89" s="345">
        <f t="shared" si="27"/>
        <v>3.0612957994034283E-3</v>
      </c>
      <c r="E89" s="295">
        <f t="shared" si="28"/>
        <v>3.6664823139118826E-3</v>
      </c>
      <c r="F89" s="67">
        <f t="shared" si="32"/>
        <v>0.16751519132862536</v>
      </c>
      <c r="H89" s="25">
        <v>45.875000000000007</v>
      </c>
      <c r="I89" s="188">
        <v>73.763999999999996</v>
      </c>
      <c r="J89" s="294">
        <f t="shared" si="29"/>
        <v>2.6509071129659726E-3</v>
      </c>
      <c r="K89" s="295">
        <f t="shared" si="30"/>
        <v>3.8774506093407E-3</v>
      </c>
      <c r="L89" s="67">
        <f t="shared" si="33"/>
        <v>0.6079346049046318</v>
      </c>
      <c r="N89" s="48">
        <f t="shared" si="26"/>
        <v>2.5113592817649315</v>
      </c>
      <c r="O89" s="191">
        <f t="shared" si="26"/>
        <v>3.4587143058095373</v>
      </c>
      <c r="P89" s="67">
        <f t="shared" si="31"/>
        <v>0.3772279939885082</v>
      </c>
    </row>
    <row r="90" spans="1:16" ht="20.100000000000001" customHeight="1" x14ac:dyDescent="0.25">
      <c r="A90" s="45" t="s">
        <v>196</v>
      </c>
      <c r="B90" s="25">
        <v>44.780000000000008</v>
      </c>
      <c r="C90" s="188">
        <v>28.76</v>
      </c>
      <c r="D90" s="345">
        <f t="shared" si="27"/>
        <v>7.5045068099461069E-4</v>
      </c>
      <c r="E90" s="295">
        <f t="shared" si="28"/>
        <v>4.9443443216629502E-4</v>
      </c>
      <c r="F90" s="67">
        <f t="shared" si="32"/>
        <v>-0.35774899508709251</v>
      </c>
      <c r="H90" s="25">
        <v>16.378</v>
      </c>
      <c r="I90" s="188">
        <v>60.978000000000002</v>
      </c>
      <c r="J90" s="294">
        <f t="shared" si="29"/>
        <v>9.4640995522957377E-4</v>
      </c>
      <c r="K90" s="295">
        <f t="shared" si="30"/>
        <v>3.2053465546388106E-3</v>
      </c>
      <c r="L90" s="67">
        <f t="shared" si="33"/>
        <v>2.7231652216387836</v>
      </c>
      <c r="N90" s="48">
        <f t="shared" si="26"/>
        <v>3.6574363555158547</v>
      </c>
      <c r="O90" s="191">
        <f t="shared" si="26"/>
        <v>21.202364394993047</v>
      </c>
      <c r="P90" s="67">
        <f t="shared" si="31"/>
        <v>4.7970562804236705</v>
      </c>
    </row>
    <row r="91" spans="1:16" ht="20.100000000000001" customHeight="1" x14ac:dyDescent="0.25">
      <c r="A91" s="45" t="s">
        <v>199</v>
      </c>
      <c r="B91" s="25">
        <v>36.68</v>
      </c>
      <c r="C91" s="188">
        <v>100.49000000000001</v>
      </c>
      <c r="D91" s="345">
        <f t="shared" si="27"/>
        <v>6.147059173488681E-4</v>
      </c>
      <c r="E91" s="295">
        <f t="shared" si="28"/>
        <v>1.727597916842524E-3</v>
      </c>
      <c r="F91" s="67">
        <f t="shared" si="32"/>
        <v>1.7396401308615053</v>
      </c>
      <c r="H91" s="25">
        <v>12.734</v>
      </c>
      <c r="I91" s="188">
        <v>54.624000000000002</v>
      </c>
      <c r="J91" s="294">
        <f t="shared" si="29"/>
        <v>7.3583980766231481E-4</v>
      </c>
      <c r="K91" s="295">
        <f t="shared" si="30"/>
        <v>2.8713445865818886E-3</v>
      </c>
      <c r="L91" s="67">
        <f t="shared" si="33"/>
        <v>3.2896183445892886</v>
      </c>
      <c r="N91" s="48">
        <f t="shared" si="26"/>
        <v>3.4716466739367502</v>
      </c>
      <c r="O91" s="191">
        <f t="shared" si="26"/>
        <v>5.4357647527117123</v>
      </c>
      <c r="P91" s="67">
        <f t="shared" ref="P91:P93" si="34">(O91-N91)/N91</f>
        <v>0.56575978584471187</v>
      </c>
    </row>
    <row r="92" spans="1:16" ht="20.100000000000001" customHeight="1" x14ac:dyDescent="0.25">
      <c r="A92" s="45" t="s">
        <v>176</v>
      </c>
      <c r="B92" s="25">
        <v>873.54</v>
      </c>
      <c r="C92" s="188">
        <v>140.22</v>
      </c>
      <c r="D92" s="345">
        <f t="shared" si="27"/>
        <v>1.4639318621617509E-2</v>
      </c>
      <c r="E92" s="295">
        <f t="shared" si="28"/>
        <v>2.4106257329053506E-3</v>
      </c>
      <c r="F92" s="67">
        <f t="shared" si="32"/>
        <v>-0.83948073356686581</v>
      </c>
      <c r="H92" s="25">
        <v>242.703</v>
      </c>
      <c r="I92" s="188">
        <v>48.066000000000003</v>
      </c>
      <c r="J92" s="294">
        <f t="shared" si="29"/>
        <v>1.4024699924537991E-2</v>
      </c>
      <c r="K92" s="295">
        <f t="shared" si="30"/>
        <v>2.5266192314485399E-3</v>
      </c>
      <c r="L92" s="67">
        <f t="shared" si="33"/>
        <v>-0.8019554764465211</v>
      </c>
      <c r="N92" s="48">
        <f t="shared" si="26"/>
        <v>2.7783845044302495</v>
      </c>
      <c r="O92" s="191">
        <f t="shared" si="26"/>
        <v>3.4278990158322635</v>
      </c>
      <c r="P92" s="67">
        <f t="shared" si="34"/>
        <v>0.23377416277924676</v>
      </c>
    </row>
    <row r="93" spans="1:16" ht="20.100000000000001" customHeight="1" x14ac:dyDescent="0.25">
      <c r="A93" s="45" t="s">
        <v>207</v>
      </c>
      <c r="B93" s="25">
        <v>6.3800000000000008</v>
      </c>
      <c r="C93" s="188">
        <v>206.50000000000003</v>
      </c>
      <c r="D93" s="345">
        <f t="shared" si="27"/>
        <v>1.0691994963701689E-4</v>
      </c>
      <c r="E93" s="295">
        <f t="shared" si="28"/>
        <v>3.5500942365208599E-3</v>
      </c>
      <c r="F93" s="67">
        <f t="shared" si="32"/>
        <v>31.36677115987461</v>
      </c>
      <c r="H93" s="25">
        <v>6.3150000000000004</v>
      </c>
      <c r="I93" s="188">
        <v>46.249000000000002</v>
      </c>
      <c r="J93" s="294">
        <f t="shared" si="29"/>
        <v>3.6491506089111967E-4</v>
      </c>
      <c r="K93" s="295">
        <f t="shared" si="30"/>
        <v>2.4311074945962538E-3</v>
      </c>
      <c r="L93" s="67">
        <f t="shared" si="33"/>
        <v>6.3236737925574031</v>
      </c>
      <c r="N93" s="48">
        <f t="shared" si="26"/>
        <v>9.8981191222570537</v>
      </c>
      <c r="O93" s="191">
        <f t="shared" si="26"/>
        <v>2.2396610169491522</v>
      </c>
      <c r="P93" s="67">
        <f t="shared" si="34"/>
        <v>-0.77372862568273015</v>
      </c>
    </row>
    <row r="94" spans="1:16" ht="20.100000000000001" customHeight="1" x14ac:dyDescent="0.25">
      <c r="A94" s="45" t="s">
        <v>203</v>
      </c>
      <c r="B94" s="25">
        <v>32.379999999999995</v>
      </c>
      <c r="C94" s="188">
        <v>49.64</v>
      </c>
      <c r="D94" s="345">
        <f t="shared" si="27"/>
        <v>5.4264388232705418E-4</v>
      </c>
      <c r="E94" s="295">
        <f t="shared" si="28"/>
        <v>8.5339795593653977E-4</v>
      </c>
      <c r="F94" s="67">
        <f t="shared" si="32"/>
        <v>0.53304508956145791</v>
      </c>
      <c r="H94" s="25">
        <v>38.488999999999997</v>
      </c>
      <c r="I94" s="188">
        <v>43.405000000000001</v>
      </c>
      <c r="J94" s="294">
        <f t="shared" si="29"/>
        <v>2.2241038445983061E-3</v>
      </c>
      <c r="K94" s="295">
        <f t="shared" si="30"/>
        <v>2.2816108630013703E-3</v>
      </c>
      <c r="L94" s="67">
        <f t="shared" si="33"/>
        <v>0.12772480448959453</v>
      </c>
      <c r="N94" s="48">
        <f t="shared" ref="N94" si="35">(H94/B94)*10</f>
        <v>11.886658431130328</v>
      </c>
      <c r="O94" s="191">
        <f t="shared" ref="O94" si="36">(I94/C94)*10</f>
        <v>8.7439564867042705</v>
      </c>
      <c r="P94" s="67">
        <f t="shared" ref="P94" si="37">(O94-N94)/N94</f>
        <v>-0.26438901753881822</v>
      </c>
    </row>
    <row r="95" spans="1:16" ht="20.100000000000001" customHeight="1" thickBot="1" x14ac:dyDescent="0.3">
      <c r="A95" s="14" t="s">
        <v>17</v>
      </c>
      <c r="B95" s="25">
        <f>B96-SUM(B68:B94)</f>
        <v>1265.339999999982</v>
      </c>
      <c r="C95" s="188">
        <f>C96-SUM(C68:C94)</f>
        <v>850.5599999999904</v>
      </c>
      <c r="D95" s="345">
        <f t="shared" si="27"/>
        <v>2.1205343115000157E-2</v>
      </c>
      <c r="E95" s="295">
        <f t="shared" si="28"/>
        <v>1.4622606071744058E-2</v>
      </c>
      <c r="F95" s="67">
        <f>(C95-B95)/B95</f>
        <v>-0.32780122338659767</v>
      </c>
      <c r="H95" s="25">
        <f>H96-SUM(H68:H94)</f>
        <v>396.94999999999709</v>
      </c>
      <c r="I95" s="188">
        <f>I96-SUM(I68:I94)</f>
        <v>269.04200000001583</v>
      </c>
      <c r="J95" s="294">
        <f t="shared" si="29"/>
        <v>2.2937930866307028E-2</v>
      </c>
      <c r="K95" s="295">
        <f t="shared" si="30"/>
        <v>1.4142360322627596E-2</v>
      </c>
      <c r="L95" s="67">
        <f t="shared" si="33"/>
        <v>-0.32222698072800654</v>
      </c>
      <c r="N95" s="48">
        <f t="shared" si="26"/>
        <v>3.1371014905085017</v>
      </c>
      <c r="O95" s="191">
        <f t="shared" si="26"/>
        <v>3.1631160647105308</v>
      </c>
      <c r="P95" s="67">
        <f>(O95-N95)/N95</f>
        <v>8.292551031816392E-3</v>
      </c>
    </row>
    <row r="96" spans="1:16" ht="26.25" customHeight="1" thickBot="1" x14ac:dyDescent="0.3">
      <c r="A96" s="18" t="s">
        <v>18</v>
      </c>
      <c r="B96" s="23">
        <v>59670.809999999976</v>
      </c>
      <c r="C96" s="193">
        <v>58167.47</v>
      </c>
      <c r="D96" s="341">
        <f>SUM(D68:D95)</f>
        <v>1.0000000000000002</v>
      </c>
      <c r="E96" s="342">
        <f>SUM(E68:E95)</f>
        <v>1</v>
      </c>
      <c r="F96" s="72">
        <f>(C96-B96)/B96</f>
        <v>-2.5193892960393455E-2</v>
      </c>
      <c r="G96" s="2"/>
      <c r="H96" s="23">
        <v>17305.397000000001</v>
      </c>
      <c r="I96" s="193">
        <v>19023.840000000004</v>
      </c>
      <c r="J96" s="353">
        <f t="shared" si="29"/>
        <v>1</v>
      </c>
      <c r="K96" s="342">
        <f t="shared" si="30"/>
        <v>1</v>
      </c>
      <c r="L96" s="72">
        <f>(I96-H96)/H96</f>
        <v>9.9300986853985654E-2</v>
      </c>
      <c r="M96" s="2"/>
      <c r="N96" s="44">
        <f t="shared" si="26"/>
        <v>2.9001444760009139</v>
      </c>
      <c r="O96" s="198">
        <f t="shared" si="26"/>
        <v>3.2705290431232448</v>
      </c>
      <c r="P96" s="72">
        <f>(O96-N96)/N96</f>
        <v>0.12771245370267348</v>
      </c>
    </row>
  </sheetData>
  <mergeCells count="33"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J4:K4"/>
    <mergeCell ref="N4:O4"/>
    <mergeCell ref="J36:K36"/>
    <mergeCell ref="H5:I5"/>
    <mergeCell ref="J5:K5"/>
    <mergeCell ref="N5:O5"/>
    <mergeCell ref="N36:O3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9 P59 D68:E76 J68:K76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E7D33179-C455-47CC-99A3-1C040EEC3DB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2" id="{B8E413CC-7A83-41E4-9C5F-00A63650AE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1" id="{0EDB4E40-4974-4A9A-93C8-B1C5B07709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  <x14:conditionalFormatting xmlns:xm="http://schemas.microsoft.com/office/excel/2006/main">
          <x14:cfRule type="iconSet" priority="4" id="{3D2DDBB5-0E7B-4694-9B29-204D5FC62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2E6D66AD-A64C-4B34-A720-EC80B1D85AA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0">
    <pageSetUpPr fitToPage="1"/>
  </sheetPr>
  <dimension ref="A1:S19"/>
  <sheetViews>
    <sheetView showGridLines="0" workbookViewId="0">
      <selection activeCell="X14" sqref="X14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style="13" customWidth="1"/>
    <col min="17" max="18" width="9.140625" style="41"/>
    <col min="19" max="19" width="10.85546875" customWidth="1"/>
  </cols>
  <sheetData>
    <row r="1" spans="1:19" ht="15.75" x14ac:dyDescent="0.25">
      <c r="A1" s="36" t="s">
        <v>131</v>
      </c>
      <c r="B1" s="6"/>
    </row>
    <row r="3" spans="1:19" ht="15.75" thickBot="1" x14ac:dyDescent="0.3"/>
    <row r="4" spans="1:19" x14ac:dyDescent="0.25">
      <c r="A4" s="403" t="s">
        <v>16</v>
      </c>
      <c r="B4" s="422"/>
      <c r="C4" s="422"/>
      <c r="D4" s="422"/>
      <c r="E4" s="425" t="s">
        <v>1</v>
      </c>
      <c r="F4" s="426"/>
      <c r="G4" s="421" t="s">
        <v>104</v>
      </c>
      <c r="H4" s="421"/>
      <c r="I4" s="176" t="s">
        <v>0</v>
      </c>
      <c r="K4" s="427" t="s">
        <v>19</v>
      </c>
      <c r="L4" s="421"/>
      <c r="M4" s="419" t="s">
        <v>104</v>
      </c>
      <c r="N4" s="420"/>
      <c r="O4" s="176" t="s">
        <v>0</v>
      </c>
      <c r="P4"/>
      <c r="Q4" s="433" t="s">
        <v>22</v>
      </c>
      <c r="R4" s="421"/>
      <c r="S4" s="176" t="s">
        <v>0</v>
      </c>
    </row>
    <row r="5" spans="1:19" x14ac:dyDescent="0.25">
      <c r="A5" s="423"/>
      <c r="B5" s="424"/>
      <c r="C5" s="424"/>
      <c r="D5" s="424"/>
      <c r="E5" s="428" t="s">
        <v>56</v>
      </c>
      <c r="F5" s="429"/>
      <c r="G5" s="430" t="str">
        <f>E5</f>
        <v>jan</v>
      </c>
      <c r="H5" s="430"/>
      <c r="I5" s="177" t="s">
        <v>127</v>
      </c>
      <c r="K5" s="431" t="str">
        <f>E5</f>
        <v>jan</v>
      </c>
      <c r="L5" s="430"/>
      <c r="M5" s="432" t="str">
        <f>E5</f>
        <v>jan</v>
      </c>
      <c r="N5" s="418"/>
      <c r="O5" s="177" t="str">
        <f>I5</f>
        <v>2022/2021</v>
      </c>
      <c r="P5"/>
      <c r="Q5" s="431" t="str">
        <f>E5</f>
        <v>jan</v>
      </c>
      <c r="R5" s="429"/>
      <c r="S5" s="177" t="str">
        <f>O5</f>
        <v>2022/2021</v>
      </c>
    </row>
    <row r="6" spans="1:19" ht="19.5" customHeight="1" thickBot="1" x14ac:dyDescent="0.3">
      <c r="A6" s="404"/>
      <c r="B6" s="434"/>
      <c r="C6" s="434"/>
      <c r="D6" s="434"/>
      <c r="E6" s="120">
        <v>2021</v>
      </c>
      <c r="F6" s="192">
        <v>2022</v>
      </c>
      <c r="G6" s="230">
        <f>E6</f>
        <v>2021</v>
      </c>
      <c r="H6" s="185">
        <f>F6</f>
        <v>2022</v>
      </c>
      <c r="I6" s="177" t="s">
        <v>1</v>
      </c>
      <c r="K6" s="229">
        <f>E6</f>
        <v>2021</v>
      </c>
      <c r="L6" s="186">
        <f>F6</f>
        <v>2022</v>
      </c>
      <c r="M6" s="184">
        <f>G6</f>
        <v>2021</v>
      </c>
      <c r="N6" s="185">
        <f>H6</f>
        <v>2022</v>
      </c>
      <c r="O6" s="358">
        <v>1000</v>
      </c>
      <c r="P6"/>
      <c r="Q6" s="229">
        <f>E6</f>
        <v>2021</v>
      </c>
      <c r="R6" s="186">
        <f>F6</f>
        <v>2022</v>
      </c>
      <c r="S6" s="177"/>
    </row>
    <row r="7" spans="1:19" ht="24" customHeight="1" thickBot="1" x14ac:dyDescent="0.3">
      <c r="A7" s="18" t="s">
        <v>20</v>
      </c>
      <c r="B7" s="19"/>
      <c r="C7" s="19"/>
      <c r="D7" s="19"/>
      <c r="E7" s="23">
        <v>17330.249999999993</v>
      </c>
      <c r="F7" s="193">
        <v>18697.180000000004</v>
      </c>
      <c r="G7" s="341">
        <f>E7/E15</f>
        <v>0.3778463157899325</v>
      </c>
      <c r="H7" s="342">
        <f>F7/F15</f>
        <v>0.38092348965504325</v>
      </c>
      <c r="I7" s="218">
        <f t="shared" ref="I7:I18" si="0">(F7-E7)/E7</f>
        <v>7.8875376869924657E-2</v>
      </c>
      <c r="J7" s="12"/>
      <c r="K7" s="23">
        <v>4745.8740000000016</v>
      </c>
      <c r="L7" s="193">
        <v>5230.6880000000019</v>
      </c>
      <c r="M7" s="341">
        <f>K7/K15</f>
        <v>0.32873081807175369</v>
      </c>
      <c r="N7" s="342">
        <f>L7/L15</f>
        <v>0.31016810797790956</v>
      </c>
      <c r="O7" s="218">
        <f t="shared" ref="O7:O18" si="1">(L7-K7)/K7</f>
        <v>0.10215484018328344</v>
      </c>
      <c r="P7" s="52"/>
      <c r="Q7" s="251">
        <f t="shared" ref="Q7:Q18" si="2">(K7/E7)*10</f>
        <v>2.7384913662526529</v>
      </c>
      <c r="R7" s="252">
        <f t="shared" ref="R7:R18" si="3">(L7/F7)*10</f>
        <v>2.7975812395238213</v>
      </c>
      <c r="S7" s="70">
        <f>(R7-Q7)/Q7</f>
        <v>2.1577527685262315E-2</v>
      </c>
    </row>
    <row r="8" spans="1:19" s="9" customFormat="1" ht="24" customHeight="1" x14ac:dyDescent="0.25">
      <c r="A8" s="58"/>
      <c r="B8" s="237" t="s">
        <v>33</v>
      </c>
      <c r="C8" s="237"/>
      <c r="D8" s="238"/>
      <c r="E8" s="240">
        <v>16561.139999999996</v>
      </c>
      <c r="F8" s="241">
        <v>17401.770000000004</v>
      </c>
      <c r="G8" s="343">
        <f>E8/E7</f>
        <v>0.95562037477820594</v>
      </c>
      <c r="H8" s="344">
        <f>F8/F7</f>
        <v>0.93071628983622134</v>
      </c>
      <c r="I8" s="281">
        <f t="shared" si="0"/>
        <v>5.0759186867571228E-2</v>
      </c>
      <c r="J8" s="5"/>
      <c r="K8" s="240">
        <v>4659.9160000000011</v>
      </c>
      <c r="L8" s="241">
        <v>5040.7170000000015</v>
      </c>
      <c r="M8" s="348">
        <f>K8/K7</f>
        <v>0.98188784615857894</v>
      </c>
      <c r="N8" s="344">
        <f>L8/L7</f>
        <v>0.96368145070017552</v>
      </c>
      <c r="O8" s="282">
        <f t="shared" si="1"/>
        <v>8.1718425825701643E-2</v>
      </c>
      <c r="P8" s="57"/>
      <c r="Q8" s="253">
        <f t="shared" si="2"/>
        <v>2.8137652359680567</v>
      </c>
      <c r="R8" s="254">
        <f t="shared" si="3"/>
        <v>2.8966691319331312</v>
      </c>
      <c r="S8" s="242">
        <f t="shared" ref="S8:S18" si="4">(R8-Q8)/Q8</f>
        <v>2.946368620427994E-2</v>
      </c>
    </row>
    <row r="9" spans="1:19" ht="24" customHeight="1" x14ac:dyDescent="0.25">
      <c r="A9" s="14"/>
      <c r="B9" s="1" t="s">
        <v>37</v>
      </c>
      <c r="D9" s="1"/>
      <c r="E9" s="25">
        <v>762.43999999999994</v>
      </c>
      <c r="F9" s="188">
        <v>1278.55</v>
      </c>
      <c r="G9" s="345">
        <f>E9/E7</f>
        <v>4.3994749065939628E-2</v>
      </c>
      <c r="H9" s="295">
        <f>F9/F7</f>
        <v>6.838196990134339E-2</v>
      </c>
      <c r="I9" s="242">
        <f t="shared" si="0"/>
        <v>0.67691883951524057</v>
      </c>
      <c r="J9" s="1"/>
      <c r="K9" s="25">
        <v>80.631000000000014</v>
      </c>
      <c r="L9" s="188">
        <v>187.49199999999996</v>
      </c>
      <c r="M9" s="345">
        <f>K9/K7</f>
        <v>1.6989705162842501E-2</v>
      </c>
      <c r="N9" s="295">
        <f>L9/L7</f>
        <v>3.5844615469322563E-2</v>
      </c>
      <c r="O9" s="242">
        <f t="shared" si="1"/>
        <v>1.325309124282223</v>
      </c>
      <c r="P9" s="8"/>
      <c r="Q9" s="253">
        <f t="shared" si="2"/>
        <v>1.057538953884896</v>
      </c>
      <c r="R9" s="254">
        <f t="shared" si="3"/>
        <v>1.4664424543428101</v>
      </c>
      <c r="S9" s="242">
        <f t="shared" si="4"/>
        <v>0.38665573400941561</v>
      </c>
    </row>
    <row r="10" spans="1:19" ht="24" customHeight="1" thickBot="1" x14ac:dyDescent="0.3">
      <c r="A10" s="14"/>
      <c r="B10" s="1" t="s">
        <v>36</v>
      </c>
      <c r="D10" s="1"/>
      <c r="E10" s="25">
        <v>6.67</v>
      </c>
      <c r="F10" s="188">
        <v>16.86</v>
      </c>
      <c r="G10" s="345">
        <f>E10/E7</f>
        <v>3.8487615585464736E-4</v>
      </c>
      <c r="H10" s="295">
        <f>F10/F7</f>
        <v>9.017402624352975E-4</v>
      </c>
      <c r="I10" s="250">
        <f t="shared" si="0"/>
        <v>1.527736131934033</v>
      </c>
      <c r="J10" s="1"/>
      <c r="K10" s="25">
        <v>5.327</v>
      </c>
      <c r="L10" s="188">
        <v>2.4790000000000001</v>
      </c>
      <c r="M10" s="345">
        <f>K10/K7</f>
        <v>1.1224486785784869E-3</v>
      </c>
      <c r="N10" s="295">
        <f>L10/L7</f>
        <v>4.739338305018382E-4</v>
      </c>
      <c r="O10" s="284">
        <f t="shared" si="1"/>
        <v>-0.53463487891871597</v>
      </c>
      <c r="P10" s="8"/>
      <c r="Q10" s="253">
        <f t="shared" si="2"/>
        <v>7.986506746626687</v>
      </c>
      <c r="R10" s="254">
        <f t="shared" si="3"/>
        <v>1.4703440094899169</v>
      </c>
      <c r="S10" s="242">
        <f t="shared" si="4"/>
        <v>-0.81589647938243393</v>
      </c>
    </row>
    <row r="11" spans="1:19" ht="24" customHeight="1" thickBot="1" x14ac:dyDescent="0.3">
      <c r="A11" s="18" t="s">
        <v>21</v>
      </c>
      <c r="B11" s="19"/>
      <c r="C11" s="19"/>
      <c r="D11" s="19"/>
      <c r="E11" s="23">
        <v>28535.620000000003</v>
      </c>
      <c r="F11" s="193">
        <v>30386.639999999999</v>
      </c>
      <c r="G11" s="341">
        <f>E11/E15</f>
        <v>0.62215368421006734</v>
      </c>
      <c r="H11" s="342">
        <f>F11/F15</f>
        <v>0.61907651034495681</v>
      </c>
      <c r="I11" s="218">
        <f t="shared" si="0"/>
        <v>6.4866997808353088E-2</v>
      </c>
      <c r="J11" s="12"/>
      <c r="K11" s="23">
        <v>9691.0869999999923</v>
      </c>
      <c r="L11" s="193">
        <v>11633.353999999999</v>
      </c>
      <c r="M11" s="341">
        <f>K11/K15</f>
        <v>0.67126918192824625</v>
      </c>
      <c r="N11" s="342">
        <f>L11/L15</f>
        <v>0.6898318920220905</v>
      </c>
      <c r="O11" s="218">
        <f t="shared" si="1"/>
        <v>0.200417868501233</v>
      </c>
      <c r="P11" s="8"/>
      <c r="Q11" s="255">
        <f t="shared" si="2"/>
        <v>3.3961368282868887</v>
      </c>
      <c r="R11" s="256">
        <f t="shared" si="3"/>
        <v>3.828443684461329</v>
      </c>
      <c r="S11" s="72">
        <f t="shared" si="4"/>
        <v>0.12729370989228034</v>
      </c>
    </row>
    <row r="12" spans="1:19" s="9" customFormat="1" ht="24" customHeight="1" x14ac:dyDescent="0.25">
      <c r="A12" s="58"/>
      <c r="B12" s="5" t="s">
        <v>33</v>
      </c>
      <c r="C12" s="5"/>
      <c r="D12" s="5"/>
      <c r="E12" s="37">
        <v>27678.610000000004</v>
      </c>
      <c r="F12" s="189">
        <v>29358.35</v>
      </c>
      <c r="G12" s="345">
        <f>E12/E11</f>
        <v>0.96996700965319838</v>
      </c>
      <c r="H12" s="295">
        <f>F12/F11</f>
        <v>0.96615979917490047</v>
      </c>
      <c r="I12" s="281">
        <f t="shared" si="0"/>
        <v>6.0687296074477516E-2</v>
      </c>
      <c r="J12" s="5"/>
      <c r="K12" s="37">
        <v>9507.8919999999925</v>
      </c>
      <c r="L12" s="189">
        <v>11432.724999999999</v>
      </c>
      <c r="M12" s="345">
        <f>K12/K11</f>
        <v>0.98109654778664146</v>
      </c>
      <c r="N12" s="295">
        <f>L12/L11</f>
        <v>0.98275398479234788</v>
      </c>
      <c r="O12" s="281">
        <f t="shared" si="1"/>
        <v>0.20244582079813353</v>
      </c>
      <c r="P12" s="57"/>
      <c r="Q12" s="253">
        <f t="shared" si="2"/>
        <v>3.4351045807574843</v>
      </c>
      <c r="R12" s="254">
        <f t="shared" si="3"/>
        <v>3.8941987543577889</v>
      </c>
      <c r="S12" s="242">
        <f t="shared" si="4"/>
        <v>0.13364780105153845</v>
      </c>
    </row>
    <row r="13" spans="1:19" ht="24" customHeight="1" x14ac:dyDescent="0.25">
      <c r="A13" s="14"/>
      <c r="B13" s="5" t="s">
        <v>37</v>
      </c>
      <c r="D13" s="5"/>
      <c r="E13" s="217">
        <v>857.00999999999988</v>
      </c>
      <c r="F13" s="215">
        <v>1028.29</v>
      </c>
      <c r="G13" s="345">
        <f>E13/E11</f>
        <v>3.0032990346801638E-2</v>
      </c>
      <c r="H13" s="295">
        <f>F13/F11</f>
        <v>3.3840200825099448E-2</v>
      </c>
      <c r="I13" s="242">
        <f t="shared" si="0"/>
        <v>0.19985764460158004</v>
      </c>
      <c r="J13" s="243"/>
      <c r="K13" s="217">
        <v>183.19499999999999</v>
      </c>
      <c r="L13" s="215">
        <v>200.62900000000002</v>
      </c>
      <c r="M13" s="345">
        <f>K13/K11</f>
        <v>1.8903452213358537E-2</v>
      </c>
      <c r="N13" s="295">
        <f>L13/L11</f>
        <v>1.7246015207652069E-2</v>
      </c>
      <c r="O13" s="242">
        <f t="shared" si="1"/>
        <v>9.5166352793471576E-2</v>
      </c>
      <c r="P13" s="244"/>
      <c r="Q13" s="253">
        <f t="shared" si="2"/>
        <v>2.1376063289809926</v>
      </c>
      <c r="R13" s="254">
        <f t="shared" si="3"/>
        <v>1.951093563099904</v>
      </c>
      <c r="S13" s="242">
        <f t="shared" si="4"/>
        <v>-8.7253093964219361E-2</v>
      </c>
    </row>
    <row r="14" spans="1:19" ht="24" customHeight="1" thickBot="1" x14ac:dyDescent="0.3">
      <c r="A14" s="14"/>
      <c r="B14" s="1" t="s">
        <v>36</v>
      </c>
      <c r="D14" s="1"/>
      <c r="E14" s="217"/>
      <c r="F14" s="215"/>
      <c r="G14" s="345">
        <f>E14/E11</f>
        <v>0</v>
      </c>
      <c r="H14" s="295">
        <f>F14/F11</f>
        <v>0</v>
      </c>
      <c r="I14" s="250"/>
      <c r="J14" s="243"/>
      <c r="K14" s="217"/>
      <c r="L14" s="215"/>
      <c r="M14" s="345">
        <f>K14/K11</f>
        <v>0</v>
      </c>
      <c r="N14" s="295">
        <f>L14/L11</f>
        <v>0</v>
      </c>
      <c r="O14" s="284"/>
      <c r="P14" s="244"/>
      <c r="Q14" s="253"/>
      <c r="R14" s="254"/>
      <c r="S14" s="242"/>
    </row>
    <row r="15" spans="1:19" ht="24" customHeight="1" thickBot="1" x14ac:dyDescent="0.3">
      <c r="A15" s="18" t="s">
        <v>12</v>
      </c>
      <c r="B15" s="19"/>
      <c r="C15" s="19"/>
      <c r="D15" s="19"/>
      <c r="E15" s="23">
        <v>45865.87</v>
      </c>
      <c r="F15" s="193">
        <v>49083.82</v>
      </c>
      <c r="G15" s="341">
        <f>G7+G11</f>
        <v>0.99999999999999978</v>
      </c>
      <c r="H15" s="342">
        <f>H7+H11</f>
        <v>1</v>
      </c>
      <c r="I15" s="218">
        <f t="shared" si="0"/>
        <v>7.0160012226956489E-2</v>
      </c>
      <c r="J15" s="12"/>
      <c r="K15" s="23">
        <v>14436.960999999994</v>
      </c>
      <c r="L15" s="193">
        <v>16864.042000000001</v>
      </c>
      <c r="M15" s="341">
        <f>M7+M11</f>
        <v>1</v>
      </c>
      <c r="N15" s="342">
        <f>N7+N11</f>
        <v>1</v>
      </c>
      <c r="O15" s="218">
        <f t="shared" si="1"/>
        <v>0.16811578281606554</v>
      </c>
      <c r="P15" s="8"/>
      <c r="Q15" s="255">
        <f t="shared" si="2"/>
        <v>3.1476479133612845</v>
      </c>
      <c r="R15" s="256">
        <f t="shared" si="3"/>
        <v>3.4357639645814042</v>
      </c>
      <c r="S15" s="72">
        <f t="shared" si="4"/>
        <v>9.1533760811401785E-2</v>
      </c>
    </row>
    <row r="16" spans="1:19" s="53" customFormat="1" ht="24" customHeight="1" x14ac:dyDescent="0.25">
      <c r="A16" s="239"/>
      <c r="B16" s="237" t="s">
        <v>33</v>
      </c>
      <c r="C16" s="237"/>
      <c r="D16" s="238"/>
      <c r="E16" s="240">
        <f>E8+E12</f>
        <v>44239.75</v>
      </c>
      <c r="F16" s="241">
        <f t="shared" ref="F16:F17" si="5">F8+F12</f>
        <v>46760.12</v>
      </c>
      <c r="G16" s="343">
        <f>E16/E15</f>
        <v>0.96454618652169899</v>
      </c>
      <c r="H16" s="344">
        <f>F16/F15</f>
        <v>0.95265853391198985</v>
      </c>
      <c r="I16" s="282">
        <f t="shared" si="0"/>
        <v>5.6970710729604093E-2</v>
      </c>
      <c r="J16" s="5"/>
      <c r="K16" s="240">
        <f t="shared" ref="K16:L18" si="6">K8+K12</f>
        <v>14167.807999999994</v>
      </c>
      <c r="L16" s="241">
        <f t="shared" si="6"/>
        <v>16473.441999999999</v>
      </c>
      <c r="M16" s="348">
        <f>K16/K15</f>
        <v>0.98135667194778731</v>
      </c>
      <c r="N16" s="344">
        <f>L16/L15</f>
        <v>0.97683829297863456</v>
      </c>
      <c r="O16" s="282">
        <f t="shared" si="1"/>
        <v>0.16273752439332934</v>
      </c>
      <c r="P16" s="57"/>
      <c r="Q16" s="253">
        <f t="shared" si="2"/>
        <v>3.2025063432772551</v>
      </c>
      <c r="R16" s="254">
        <f t="shared" si="3"/>
        <v>3.5229682900728223</v>
      </c>
      <c r="S16" s="242">
        <f t="shared" si="4"/>
        <v>0.10006598346582053</v>
      </c>
    </row>
    <row r="17" spans="1:19" ht="24" customHeight="1" x14ac:dyDescent="0.25">
      <c r="A17" s="14"/>
      <c r="B17" s="5" t="s">
        <v>37</v>
      </c>
      <c r="C17" s="5"/>
      <c r="D17" s="245"/>
      <c r="E17" s="217">
        <f>E9+E13</f>
        <v>1619.4499999999998</v>
      </c>
      <c r="F17" s="215">
        <f t="shared" si="5"/>
        <v>2306.84</v>
      </c>
      <c r="G17" s="346">
        <f>E17/E15</f>
        <v>3.5308389440775891E-2</v>
      </c>
      <c r="H17" s="295">
        <f>F17/F15</f>
        <v>4.6997972040480958E-2</v>
      </c>
      <c r="I17" s="242">
        <f t="shared" si="0"/>
        <v>0.42445892123869239</v>
      </c>
      <c r="J17" s="243"/>
      <c r="K17" s="217">
        <f t="shared" si="6"/>
        <v>263.82600000000002</v>
      </c>
      <c r="L17" s="215">
        <f t="shared" si="6"/>
        <v>388.12099999999998</v>
      </c>
      <c r="M17" s="345">
        <f>K17/K15</f>
        <v>1.8274344579859995E-2</v>
      </c>
      <c r="N17" s="295">
        <f>L17/L15</f>
        <v>2.301470786185186E-2</v>
      </c>
      <c r="O17" s="242">
        <f t="shared" si="1"/>
        <v>0.47112490808335777</v>
      </c>
      <c r="P17" s="244"/>
      <c r="Q17" s="253">
        <f t="shared" si="2"/>
        <v>1.6291086479977772</v>
      </c>
      <c r="R17" s="254">
        <f t="shared" si="3"/>
        <v>1.6824790622669972</v>
      </c>
      <c r="S17" s="242">
        <f t="shared" si="4"/>
        <v>3.2760500249516065E-2</v>
      </c>
    </row>
    <row r="18" spans="1:19" ht="24" customHeight="1" thickBot="1" x14ac:dyDescent="0.3">
      <c r="A18" s="15"/>
      <c r="B18" s="246" t="s">
        <v>36</v>
      </c>
      <c r="C18" s="246"/>
      <c r="D18" s="247"/>
      <c r="E18" s="248">
        <f>E10+E14</f>
        <v>6.67</v>
      </c>
      <c r="F18" s="249">
        <f>F10+F14</f>
        <v>16.86</v>
      </c>
      <c r="G18" s="347">
        <f>E18/E15</f>
        <v>1.4542403752507038E-4</v>
      </c>
      <c r="H18" s="301">
        <f>F18/F15</f>
        <v>3.4349404752930803E-4</v>
      </c>
      <c r="I18" s="283">
        <f t="shared" si="0"/>
        <v>1.527736131934033</v>
      </c>
      <c r="J18" s="243"/>
      <c r="K18" s="248">
        <f t="shared" si="6"/>
        <v>5.327</v>
      </c>
      <c r="L18" s="249">
        <f t="shared" si="6"/>
        <v>2.4790000000000001</v>
      </c>
      <c r="M18" s="347">
        <f>K18/K15</f>
        <v>3.6898347235266493E-4</v>
      </c>
      <c r="N18" s="301">
        <f>L18/L15</f>
        <v>1.4699915951347844E-4</v>
      </c>
      <c r="O18" s="283">
        <f t="shared" si="1"/>
        <v>-0.53463487891871597</v>
      </c>
      <c r="P18" s="244"/>
      <c r="Q18" s="257">
        <f t="shared" si="2"/>
        <v>7.986506746626687</v>
      </c>
      <c r="R18" s="258">
        <f t="shared" si="3"/>
        <v>1.4703440094899169</v>
      </c>
      <c r="S18" s="250">
        <f t="shared" si="4"/>
        <v>-0.81589647938243393</v>
      </c>
    </row>
    <row r="19" spans="1:19" ht="6.75" customHeight="1" x14ac:dyDescent="0.25">
      <c r="Q19" s="259"/>
      <c r="R19" s="259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AD1E6BEC-24CB-46F6-8CB3-62C1BE62684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  <x14:conditionalFormatting xmlns:xm="http://schemas.microsoft.com/office/excel/2006/main">
          <x14:cfRule type="iconSet" priority="255" id="{8D12332F-A88D-40F4-9CCE-3C8667CCA5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6" id="{6CDF3AB7-BB12-47E0-BDEC-FB449DC6AE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1">
    <pageSetUpPr fitToPage="1"/>
  </sheetPr>
  <dimension ref="A1:P96"/>
  <sheetViews>
    <sheetView showGridLines="0" topLeftCell="A76" workbookViewId="0">
      <selection activeCell="H96" sqref="H96:I96"/>
    </sheetView>
  </sheetViews>
  <sheetFormatPr defaultRowHeight="15" x14ac:dyDescent="0.25"/>
  <cols>
    <col min="1" max="1" width="32.1406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6" t="s">
        <v>132</v>
      </c>
    </row>
    <row r="3" spans="1:16" ht="8.25" customHeight="1" thickBot="1" x14ac:dyDescent="0.3"/>
    <row r="4" spans="1:16" x14ac:dyDescent="0.25">
      <c r="A4" s="437" t="s">
        <v>3</v>
      </c>
      <c r="B4" s="425" t="s">
        <v>1</v>
      </c>
      <c r="C4" s="421"/>
      <c r="D4" s="425" t="s">
        <v>104</v>
      </c>
      <c r="E4" s="421"/>
      <c r="F4" s="176" t="s">
        <v>0</v>
      </c>
      <c r="H4" s="435" t="s">
        <v>19</v>
      </c>
      <c r="I4" s="436"/>
      <c r="J4" s="425" t="s">
        <v>104</v>
      </c>
      <c r="K4" s="426"/>
      <c r="L4" s="176" t="s">
        <v>0</v>
      </c>
      <c r="N4" s="433" t="s">
        <v>22</v>
      </c>
      <c r="O4" s="421"/>
      <c r="P4" s="176" t="s">
        <v>0</v>
      </c>
    </row>
    <row r="5" spans="1:16" x14ac:dyDescent="0.25">
      <c r="A5" s="438"/>
      <c r="B5" s="428" t="s">
        <v>56</v>
      </c>
      <c r="C5" s="430"/>
      <c r="D5" s="428" t="str">
        <f>B5</f>
        <v>jan</v>
      </c>
      <c r="E5" s="430"/>
      <c r="F5" s="177" t="s">
        <v>127</v>
      </c>
      <c r="H5" s="431" t="str">
        <f>B5</f>
        <v>jan</v>
      </c>
      <c r="I5" s="430"/>
      <c r="J5" s="428" t="str">
        <f>B5</f>
        <v>jan</v>
      </c>
      <c r="K5" s="429"/>
      <c r="L5" s="177" t="str">
        <f>F5</f>
        <v>2022/2021</v>
      </c>
      <c r="N5" s="431" t="str">
        <f>B5</f>
        <v>jan</v>
      </c>
      <c r="O5" s="429"/>
      <c r="P5" s="177" t="str">
        <f>L5</f>
        <v>2022/2021</v>
      </c>
    </row>
    <row r="6" spans="1:16" ht="19.5" customHeight="1" thickBot="1" x14ac:dyDescent="0.3">
      <c r="A6" s="439"/>
      <c r="B6" s="120">
        <f>'5'!E6</f>
        <v>2021</v>
      </c>
      <c r="C6" s="180">
        <f>'5'!F6</f>
        <v>2022</v>
      </c>
      <c r="D6" s="120">
        <f>B6</f>
        <v>2021</v>
      </c>
      <c r="E6" s="180">
        <f>C6</f>
        <v>2022</v>
      </c>
      <c r="F6" s="178" t="s">
        <v>1</v>
      </c>
      <c r="H6" s="31">
        <f>B6</f>
        <v>2021</v>
      </c>
      <c r="I6" s="180">
        <f>E6</f>
        <v>2022</v>
      </c>
      <c r="J6" s="120">
        <f>B6</f>
        <v>2021</v>
      </c>
      <c r="K6" s="180">
        <f>C6</f>
        <v>2022</v>
      </c>
      <c r="L6" s="357">
        <v>1000</v>
      </c>
      <c r="N6" s="31">
        <f>B6</f>
        <v>2021</v>
      </c>
      <c r="O6" s="180">
        <f>C6</f>
        <v>2022</v>
      </c>
      <c r="P6" s="178"/>
    </row>
    <row r="7" spans="1:16" ht="20.100000000000001" customHeight="1" x14ac:dyDescent="0.25">
      <c r="A7" s="14" t="s">
        <v>155</v>
      </c>
      <c r="B7" s="46">
        <v>6591.8</v>
      </c>
      <c r="C7" s="195">
        <v>6750.75</v>
      </c>
      <c r="D7" s="345">
        <f>B7/$B$33</f>
        <v>0.14371906605063856</v>
      </c>
      <c r="E7" s="344">
        <f>C7/$C$33</f>
        <v>0.13753513887060953</v>
      </c>
      <c r="F7" s="67">
        <f>(C7-B7)/B7</f>
        <v>2.4113292272216969E-2</v>
      </c>
      <c r="H7" s="46">
        <v>2254.5879999999997</v>
      </c>
      <c r="I7" s="195">
        <v>2641.038</v>
      </c>
      <c r="J7" s="345">
        <f>H7/$H$33</f>
        <v>0.15616776965733997</v>
      </c>
      <c r="K7" s="344">
        <f>I7/$I$33</f>
        <v>0.15660765076367822</v>
      </c>
      <c r="L7" s="67">
        <f t="shared" ref="L7:L33" si="0">(I7-H7)/H7</f>
        <v>0.17140603959570455</v>
      </c>
      <c r="N7" s="40">
        <f t="shared" ref="N7:N33" si="1">(H7/B7)*10</f>
        <v>3.4202918777875535</v>
      </c>
      <c r="O7" s="200">
        <f t="shared" ref="O7:O33" si="2">(I7/C7)*10</f>
        <v>3.9122141984223973</v>
      </c>
      <c r="P7" s="76">
        <f>(O7-N7)/N7</f>
        <v>0.14382466123126547</v>
      </c>
    </row>
    <row r="8" spans="1:16" ht="20.100000000000001" customHeight="1" x14ac:dyDescent="0.25">
      <c r="A8" s="14" t="s">
        <v>154</v>
      </c>
      <c r="B8" s="25">
        <v>6620.6200000000008</v>
      </c>
      <c r="C8" s="188">
        <v>5619.7</v>
      </c>
      <c r="D8" s="345">
        <f t="shared" ref="D8:D32" si="3">B8/$B$33</f>
        <v>0.1443474199878908</v>
      </c>
      <c r="E8" s="295">
        <f t="shared" ref="E8:E32" si="4">C8/$C$33</f>
        <v>0.11449190384937442</v>
      </c>
      <c r="F8" s="67">
        <f t="shared" ref="F8:F33" si="5">(C8-B8)/B8</f>
        <v>-0.15118221556289302</v>
      </c>
      <c r="H8" s="25">
        <v>1861.0269999999998</v>
      </c>
      <c r="I8" s="188">
        <v>2110.2640000000001</v>
      </c>
      <c r="J8" s="345">
        <f t="shared" ref="J8:J32" si="6">H8/$H$33</f>
        <v>0.12890711556261741</v>
      </c>
      <c r="K8" s="295">
        <f t="shared" ref="K8:K32" si="7">I8/$I$33</f>
        <v>0.12513393882676532</v>
      </c>
      <c r="L8" s="67">
        <f t="shared" si="0"/>
        <v>0.13392444064486991</v>
      </c>
      <c r="N8" s="40">
        <f t="shared" si="1"/>
        <v>2.8109557715138456</v>
      </c>
      <c r="O8" s="201">
        <f t="shared" si="2"/>
        <v>3.7551186006370454</v>
      </c>
      <c r="P8" s="67">
        <f t="shared" ref="P8:P71" si="8">(O8-N8)/N8</f>
        <v>0.33588676089866726</v>
      </c>
    </row>
    <row r="9" spans="1:16" ht="20.100000000000001" customHeight="1" x14ac:dyDescent="0.25">
      <c r="A9" s="14" t="s">
        <v>157</v>
      </c>
      <c r="B9" s="25">
        <v>5791.83</v>
      </c>
      <c r="C9" s="188">
        <v>4604.1100000000006</v>
      </c>
      <c r="D9" s="345">
        <f t="shared" si="3"/>
        <v>0.12627755671046903</v>
      </c>
      <c r="E9" s="295">
        <f t="shared" si="4"/>
        <v>9.3800971481029838E-2</v>
      </c>
      <c r="F9" s="67">
        <f t="shared" si="5"/>
        <v>-0.20506817361697413</v>
      </c>
      <c r="H9" s="25">
        <v>2250.5480000000002</v>
      </c>
      <c r="I9" s="188">
        <v>1914.2560000000001</v>
      </c>
      <c r="J9" s="345">
        <f t="shared" si="6"/>
        <v>0.15588793237025447</v>
      </c>
      <c r="K9" s="295">
        <f t="shared" si="7"/>
        <v>0.11351110249844024</v>
      </c>
      <c r="L9" s="67">
        <f t="shared" si="0"/>
        <v>-0.14942671740393901</v>
      </c>
      <c r="N9" s="40">
        <f t="shared" si="1"/>
        <v>3.8857286902412542</v>
      </c>
      <c r="O9" s="201">
        <f t="shared" si="2"/>
        <v>4.1577112623286583</v>
      </c>
      <c r="P9" s="67">
        <f t="shared" si="8"/>
        <v>6.9995255399706621E-2</v>
      </c>
    </row>
    <row r="10" spans="1:16" ht="20.100000000000001" customHeight="1" x14ac:dyDescent="0.25">
      <c r="A10" s="14" t="s">
        <v>160</v>
      </c>
      <c r="B10" s="25">
        <v>3110.5699999999997</v>
      </c>
      <c r="C10" s="188">
        <v>3289.5999999999995</v>
      </c>
      <c r="D10" s="345">
        <f t="shared" si="3"/>
        <v>6.7818837841732857E-2</v>
      </c>
      <c r="E10" s="295">
        <f t="shared" si="4"/>
        <v>6.7020048561827514E-2</v>
      </c>
      <c r="F10" s="67">
        <f t="shared" si="5"/>
        <v>5.7555367665733215E-2</v>
      </c>
      <c r="H10" s="25">
        <v>1117.6180000000002</v>
      </c>
      <c r="I10" s="188">
        <v>1387.74</v>
      </c>
      <c r="J10" s="345">
        <f t="shared" si="6"/>
        <v>7.7413660672769058E-2</v>
      </c>
      <c r="K10" s="295">
        <f t="shared" si="7"/>
        <v>8.2289880445032146E-2</v>
      </c>
      <c r="L10" s="67">
        <f t="shared" si="0"/>
        <v>0.24169438931727996</v>
      </c>
      <c r="N10" s="40">
        <f t="shared" si="1"/>
        <v>3.5929684913054527</v>
      </c>
      <c r="O10" s="201">
        <f t="shared" si="2"/>
        <v>4.2185676070038918</v>
      </c>
      <c r="P10" s="67">
        <f t="shared" si="8"/>
        <v>0.17411761812337428</v>
      </c>
    </row>
    <row r="11" spans="1:16" ht="20.100000000000001" customHeight="1" x14ac:dyDescent="0.25">
      <c r="A11" s="14" t="s">
        <v>153</v>
      </c>
      <c r="B11" s="25">
        <v>4819.74</v>
      </c>
      <c r="C11" s="188">
        <v>5023.67</v>
      </c>
      <c r="D11" s="345">
        <f t="shared" si="3"/>
        <v>0.10508336591020731</v>
      </c>
      <c r="E11" s="295">
        <f t="shared" si="4"/>
        <v>0.10234879844315299</v>
      </c>
      <c r="F11" s="67">
        <f t="shared" si="5"/>
        <v>4.231141098897457E-2</v>
      </c>
      <c r="H11" s="25">
        <v>1035.3150000000001</v>
      </c>
      <c r="I11" s="188">
        <v>1142.595</v>
      </c>
      <c r="J11" s="345">
        <f t="shared" si="6"/>
        <v>7.1712807148263433E-2</v>
      </c>
      <c r="K11" s="295">
        <f t="shared" si="7"/>
        <v>6.7753329836346507E-2</v>
      </c>
      <c r="L11" s="67">
        <f t="shared" si="0"/>
        <v>0.10362063719737467</v>
      </c>
      <c r="N11" s="40">
        <f t="shared" si="1"/>
        <v>2.1480723026553301</v>
      </c>
      <c r="O11" s="201">
        <f t="shared" si="2"/>
        <v>2.2744228820762511</v>
      </c>
      <c r="P11" s="67">
        <f t="shared" si="8"/>
        <v>5.8820449974953483E-2</v>
      </c>
    </row>
    <row r="12" spans="1:16" ht="20.100000000000001" customHeight="1" x14ac:dyDescent="0.25">
      <c r="A12" s="14" t="s">
        <v>156</v>
      </c>
      <c r="B12" s="25">
        <v>1414.3999999999999</v>
      </c>
      <c r="C12" s="188">
        <v>3490.32</v>
      </c>
      <c r="D12" s="345">
        <f t="shared" si="3"/>
        <v>3.0837744928854504E-2</v>
      </c>
      <c r="E12" s="295">
        <f t="shared" si="4"/>
        <v>7.1109379832295067E-2</v>
      </c>
      <c r="F12" s="67">
        <f t="shared" si="5"/>
        <v>1.4677036199095024</v>
      </c>
      <c r="H12" s="25">
        <v>416.13699999999994</v>
      </c>
      <c r="I12" s="188">
        <v>1103.9770000000001</v>
      </c>
      <c r="J12" s="345">
        <f t="shared" si="6"/>
        <v>2.8824418102951176E-2</v>
      </c>
      <c r="K12" s="295">
        <f t="shared" si="7"/>
        <v>6.5463368746353973E-2</v>
      </c>
      <c r="L12" s="67">
        <f t="shared" si="0"/>
        <v>1.6529171883298055</v>
      </c>
      <c r="N12" s="40">
        <f t="shared" si="1"/>
        <v>2.9421450791855204</v>
      </c>
      <c r="O12" s="201">
        <f t="shared" si="2"/>
        <v>3.1629678654106215</v>
      </c>
      <c r="P12" s="67">
        <f t="shared" si="8"/>
        <v>7.5055029674550203E-2</v>
      </c>
    </row>
    <row r="13" spans="1:16" ht="20.100000000000001" customHeight="1" x14ac:dyDescent="0.25">
      <c r="A13" s="14" t="s">
        <v>159</v>
      </c>
      <c r="B13" s="25">
        <v>4968.6100000000006</v>
      </c>
      <c r="C13" s="188">
        <v>3837.66</v>
      </c>
      <c r="D13" s="345">
        <f t="shared" si="3"/>
        <v>0.10832913449586809</v>
      </c>
      <c r="E13" s="295">
        <f t="shared" si="4"/>
        <v>7.8185846170897064E-2</v>
      </c>
      <c r="F13" s="67">
        <f t="shared" si="5"/>
        <v>-0.22761899203197686</v>
      </c>
      <c r="H13" s="25">
        <v>1416.0160000000001</v>
      </c>
      <c r="I13" s="188">
        <v>1062.1290000000001</v>
      </c>
      <c r="J13" s="345">
        <f t="shared" si="6"/>
        <v>9.8082692056867135E-2</v>
      </c>
      <c r="K13" s="295">
        <f t="shared" si="7"/>
        <v>6.2981875875309179E-2</v>
      </c>
      <c r="L13" s="67">
        <f t="shared" si="0"/>
        <v>-0.24991737381498508</v>
      </c>
      <c r="N13" s="40">
        <f t="shared" si="1"/>
        <v>2.8499238217529648</v>
      </c>
      <c r="O13" s="201">
        <f t="shared" si="2"/>
        <v>2.7676474726786644</v>
      </c>
      <c r="P13" s="67">
        <f t="shared" si="8"/>
        <v>-2.8869666075387539E-2</v>
      </c>
    </row>
    <row r="14" spans="1:16" ht="20.100000000000001" customHeight="1" x14ac:dyDescent="0.25">
      <c r="A14" s="14" t="s">
        <v>163</v>
      </c>
      <c r="B14" s="25">
        <v>2197.6</v>
      </c>
      <c r="C14" s="188">
        <v>2262.54</v>
      </c>
      <c r="D14" s="345">
        <f t="shared" si="3"/>
        <v>4.7913622918305053E-2</v>
      </c>
      <c r="E14" s="295">
        <f t="shared" si="4"/>
        <v>4.6095434299938363E-2</v>
      </c>
      <c r="F14" s="67">
        <f t="shared" si="5"/>
        <v>2.9550418638514771E-2</v>
      </c>
      <c r="H14" s="25">
        <v>590.92100000000005</v>
      </c>
      <c r="I14" s="188">
        <v>584.91499999999996</v>
      </c>
      <c r="J14" s="345">
        <f t="shared" si="6"/>
        <v>4.0931121168783398E-2</v>
      </c>
      <c r="K14" s="295">
        <f t="shared" si="7"/>
        <v>3.4684152233491847E-2</v>
      </c>
      <c r="L14" s="67">
        <f t="shared" si="0"/>
        <v>-1.0163795160436142E-2</v>
      </c>
      <c r="N14" s="40">
        <f t="shared" si="1"/>
        <v>2.6889379322897708</v>
      </c>
      <c r="O14" s="201">
        <f t="shared" si="2"/>
        <v>2.585213963068056</v>
      </c>
      <c r="P14" s="67">
        <f t="shared" si="8"/>
        <v>-3.8574326307855136E-2</v>
      </c>
    </row>
    <row r="15" spans="1:16" ht="20.100000000000001" customHeight="1" x14ac:dyDescent="0.25">
      <c r="A15" s="14" t="s">
        <v>166</v>
      </c>
      <c r="B15" s="25">
        <v>986.99</v>
      </c>
      <c r="C15" s="188">
        <v>1142.81</v>
      </c>
      <c r="D15" s="345">
        <f t="shared" si="3"/>
        <v>2.1519051093983395E-2</v>
      </c>
      <c r="E15" s="295">
        <f t="shared" si="4"/>
        <v>2.3282825175383666E-2</v>
      </c>
      <c r="F15" s="67">
        <f t="shared" si="5"/>
        <v>0.15787393995886476</v>
      </c>
      <c r="H15" s="25">
        <v>417.21299999999997</v>
      </c>
      <c r="I15" s="188">
        <v>411.91099999999994</v>
      </c>
      <c r="J15" s="345">
        <f t="shared" si="6"/>
        <v>2.8898949023967033E-2</v>
      </c>
      <c r="K15" s="295">
        <f t="shared" si="7"/>
        <v>2.4425401691955E-2</v>
      </c>
      <c r="L15" s="67">
        <f t="shared" si="0"/>
        <v>-1.2708137090646795E-2</v>
      </c>
      <c r="N15" s="40">
        <f t="shared" si="1"/>
        <v>4.2271248948824196</v>
      </c>
      <c r="O15" s="201">
        <f t="shared" si="2"/>
        <v>3.6043699302596228</v>
      </c>
      <c r="P15" s="67">
        <f t="shared" si="8"/>
        <v>-0.14732353079435548</v>
      </c>
    </row>
    <row r="16" spans="1:16" ht="20.100000000000001" customHeight="1" x14ac:dyDescent="0.25">
      <c r="A16" s="14" t="s">
        <v>164</v>
      </c>
      <c r="B16" s="25">
        <v>1436.35</v>
      </c>
      <c r="C16" s="188">
        <v>1209.71</v>
      </c>
      <c r="D16" s="345">
        <f t="shared" si="3"/>
        <v>3.1316314287726368E-2</v>
      </c>
      <c r="E16" s="295">
        <f t="shared" si="4"/>
        <v>2.4645799776789996E-2</v>
      </c>
      <c r="F16" s="67">
        <f t="shared" si="5"/>
        <v>-0.15778883976746608</v>
      </c>
      <c r="H16" s="25">
        <v>367.56400000000002</v>
      </c>
      <c r="I16" s="188">
        <v>352.553</v>
      </c>
      <c r="J16" s="345">
        <f t="shared" si="6"/>
        <v>2.5459928858989102E-2</v>
      </c>
      <c r="K16" s="295">
        <f t="shared" si="7"/>
        <v>2.0905604955205888E-2</v>
      </c>
      <c r="L16" s="67">
        <f t="shared" si="0"/>
        <v>-4.0839146379950224E-2</v>
      </c>
      <c r="N16" s="40">
        <f t="shared" si="1"/>
        <v>2.5590141678560241</v>
      </c>
      <c r="O16" s="201">
        <f t="shared" si="2"/>
        <v>2.9143596399136982</v>
      </c>
      <c r="P16" s="67">
        <f t="shared" si="8"/>
        <v>0.13886029882960249</v>
      </c>
    </row>
    <row r="17" spans="1:16" ht="20.100000000000001" customHeight="1" x14ac:dyDescent="0.25">
      <c r="A17" s="14" t="s">
        <v>161</v>
      </c>
      <c r="B17" s="25">
        <v>700.96</v>
      </c>
      <c r="C17" s="188">
        <v>708.81</v>
      </c>
      <c r="D17" s="345">
        <f t="shared" si="3"/>
        <v>1.5282823589741132E-2</v>
      </c>
      <c r="E17" s="295">
        <f t="shared" si="4"/>
        <v>1.4440807581805984E-2</v>
      </c>
      <c r="F17" s="67">
        <f t="shared" si="5"/>
        <v>1.1198927185573939E-2</v>
      </c>
      <c r="H17" s="25">
        <v>255.34199999999998</v>
      </c>
      <c r="I17" s="188">
        <v>347.39499999999998</v>
      </c>
      <c r="J17" s="345">
        <f t="shared" si="6"/>
        <v>1.7686686276980321E-2</v>
      </c>
      <c r="K17" s="295">
        <f t="shared" si="7"/>
        <v>2.0599747083172599E-2</v>
      </c>
      <c r="L17" s="67">
        <f t="shared" si="0"/>
        <v>0.36050865114238945</v>
      </c>
      <c r="N17" s="40">
        <f t="shared" si="1"/>
        <v>3.6427470897055465</v>
      </c>
      <c r="O17" s="201">
        <f t="shared" si="2"/>
        <v>4.9011018467572409</v>
      </c>
      <c r="P17" s="67">
        <f t="shared" si="8"/>
        <v>0.34544115363040773</v>
      </c>
    </row>
    <row r="18" spans="1:16" ht="20.100000000000001" customHeight="1" x14ac:dyDescent="0.25">
      <c r="A18" s="14" t="s">
        <v>191</v>
      </c>
      <c r="B18" s="25">
        <v>313.64999999999998</v>
      </c>
      <c r="C18" s="188">
        <v>1469.05</v>
      </c>
      <c r="D18" s="345">
        <f t="shared" si="3"/>
        <v>6.8384181963625675E-3</v>
      </c>
      <c r="E18" s="295">
        <f t="shared" si="4"/>
        <v>2.9929414621763351E-2</v>
      </c>
      <c r="F18" s="67">
        <f t="shared" si="5"/>
        <v>3.6837238960624905</v>
      </c>
      <c r="H18" s="25">
        <v>92.218999999999994</v>
      </c>
      <c r="I18" s="188">
        <v>311.399</v>
      </c>
      <c r="J18" s="345">
        <f t="shared" si="6"/>
        <v>6.3877016776591718E-3</v>
      </c>
      <c r="K18" s="295">
        <f t="shared" si="7"/>
        <v>1.8465264733093061E-2</v>
      </c>
      <c r="L18" s="67">
        <f t="shared" si="0"/>
        <v>2.3767336449104852</v>
      </c>
      <c r="N18" s="40">
        <f t="shared" si="1"/>
        <v>2.9401881077634306</v>
      </c>
      <c r="O18" s="201">
        <f t="shared" si="2"/>
        <v>2.1197304380381881</v>
      </c>
      <c r="P18" s="67">
        <f t="shared" si="8"/>
        <v>-0.27904938039809835</v>
      </c>
    </row>
    <row r="19" spans="1:16" ht="20.100000000000001" customHeight="1" x14ac:dyDescent="0.25">
      <c r="A19" s="14" t="s">
        <v>162</v>
      </c>
      <c r="B19" s="25">
        <v>813.07999999999993</v>
      </c>
      <c r="C19" s="188">
        <v>730.96</v>
      </c>
      <c r="D19" s="345">
        <f t="shared" si="3"/>
        <v>1.7727342793236015E-2</v>
      </c>
      <c r="E19" s="295">
        <f t="shared" si="4"/>
        <v>1.4892076452077289E-2</v>
      </c>
      <c r="F19" s="67">
        <f t="shared" si="5"/>
        <v>-0.10099867171742005</v>
      </c>
      <c r="H19" s="25">
        <v>254.767</v>
      </c>
      <c r="I19" s="188">
        <v>295.65800000000002</v>
      </c>
      <c r="J19" s="345">
        <f t="shared" si="6"/>
        <v>1.7646857950229283E-2</v>
      </c>
      <c r="K19" s="295">
        <f t="shared" si="7"/>
        <v>1.7531858613729745E-2</v>
      </c>
      <c r="L19" s="67">
        <f t="shared" si="0"/>
        <v>0.16050351890158465</v>
      </c>
      <c r="N19" s="40">
        <f t="shared" si="1"/>
        <v>3.1333571112313674</v>
      </c>
      <c r="O19" s="201">
        <f t="shared" si="2"/>
        <v>4.0447904126080765</v>
      </c>
      <c r="P19" s="67">
        <f t="shared" si="8"/>
        <v>0.29088076112030781</v>
      </c>
    </row>
    <row r="20" spans="1:16" ht="20.100000000000001" customHeight="1" x14ac:dyDescent="0.25">
      <c r="A20" s="14" t="s">
        <v>165</v>
      </c>
      <c r="B20" s="25">
        <v>387.68</v>
      </c>
      <c r="C20" s="188">
        <v>1100.2199999999998</v>
      </c>
      <c r="D20" s="345">
        <f t="shared" si="3"/>
        <v>8.4524723939609133E-3</v>
      </c>
      <c r="E20" s="295">
        <f t="shared" si="4"/>
        <v>2.2415125799092248E-2</v>
      </c>
      <c r="F20" s="67">
        <f t="shared" si="5"/>
        <v>1.8379591415600489</v>
      </c>
      <c r="H20" s="25">
        <v>113.221</v>
      </c>
      <c r="I20" s="188">
        <v>285.62400000000002</v>
      </c>
      <c r="J20" s="345">
        <f t="shared" si="6"/>
        <v>7.8424399705727572E-3</v>
      </c>
      <c r="K20" s="295">
        <f t="shared" si="7"/>
        <v>1.6936864839402096E-2</v>
      </c>
      <c r="L20" s="67">
        <f t="shared" si="0"/>
        <v>1.5227122176981303</v>
      </c>
      <c r="N20" s="40">
        <f t="shared" si="1"/>
        <v>2.9204756500206357</v>
      </c>
      <c r="O20" s="201">
        <f t="shared" si="2"/>
        <v>2.5960626056606868</v>
      </c>
      <c r="P20" s="67">
        <f t="shared" si="8"/>
        <v>-0.11108226304083604</v>
      </c>
    </row>
    <row r="21" spans="1:16" ht="20.100000000000001" customHeight="1" x14ac:dyDescent="0.25">
      <c r="A21" s="14" t="s">
        <v>158</v>
      </c>
      <c r="B21" s="25">
        <v>820.87</v>
      </c>
      <c r="C21" s="188">
        <v>841.05</v>
      </c>
      <c r="D21" s="345">
        <f t="shared" si="3"/>
        <v>1.7897185859550906E-2</v>
      </c>
      <c r="E21" s="295">
        <f t="shared" si="4"/>
        <v>1.713497441723159E-2</v>
      </c>
      <c r="F21" s="67">
        <f t="shared" si="5"/>
        <v>2.4583673419664442E-2</v>
      </c>
      <c r="H21" s="25">
        <v>247.30099999999999</v>
      </c>
      <c r="I21" s="188">
        <v>285.51500000000004</v>
      </c>
      <c r="J21" s="345">
        <f t="shared" si="6"/>
        <v>1.7129713102362755E-2</v>
      </c>
      <c r="K21" s="295">
        <f t="shared" si="7"/>
        <v>1.6930401383013646E-2</v>
      </c>
      <c r="L21" s="67">
        <f t="shared" si="0"/>
        <v>0.15452424373536724</v>
      </c>
      <c r="N21" s="40">
        <f t="shared" si="1"/>
        <v>3.0126694848148916</v>
      </c>
      <c r="O21" s="201">
        <f t="shared" si="2"/>
        <v>3.394744664407586</v>
      </c>
      <c r="P21" s="67">
        <f t="shared" si="8"/>
        <v>0.12682280001789523</v>
      </c>
    </row>
    <row r="22" spans="1:16" ht="20.100000000000001" customHeight="1" x14ac:dyDescent="0.25">
      <c r="A22" s="14" t="s">
        <v>171</v>
      </c>
      <c r="B22" s="25">
        <v>326.72000000000003</v>
      </c>
      <c r="C22" s="188">
        <v>969.83</v>
      </c>
      <c r="D22" s="345">
        <f t="shared" si="3"/>
        <v>7.1233795412580219E-3</v>
      </c>
      <c r="E22" s="295">
        <f t="shared" si="4"/>
        <v>1.9758649591657705E-2</v>
      </c>
      <c r="F22" s="67">
        <f t="shared" si="5"/>
        <v>1.9683827130264446</v>
      </c>
      <c r="H22" s="25">
        <v>121.80699999999999</v>
      </c>
      <c r="I22" s="188">
        <v>282.90500000000003</v>
      </c>
      <c r="J22" s="345">
        <f t="shared" si="6"/>
        <v>8.4371634722847869E-3</v>
      </c>
      <c r="K22" s="295">
        <f t="shared" si="7"/>
        <v>1.6775634216281018E-2</v>
      </c>
      <c r="L22" s="67">
        <f t="shared" si="0"/>
        <v>1.3225676685247978</v>
      </c>
      <c r="N22" s="40">
        <f t="shared" si="1"/>
        <v>3.7281770323212533</v>
      </c>
      <c r="O22" s="201">
        <f t="shared" si="2"/>
        <v>2.9170576286565684</v>
      </c>
      <c r="P22" s="67">
        <f t="shared" si="8"/>
        <v>-0.21756461579821018</v>
      </c>
    </row>
    <row r="23" spans="1:16" ht="20.100000000000001" customHeight="1" x14ac:dyDescent="0.25">
      <c r="A23" s="14" t="s">
        <v>175</v>
      </c>
      <c r="B23" s="25">
        <v>468.64</v>
      </c>
      <c r="C23" s="188">
        <v>535.04</v>
      </c>
      <c r="D23" s="345">
        <f t="shared" si="3"/>
        <v>1.021761933219625E-2</v>
      </c>
      <c r="E23" s="295">
        <f t="shared" si="4"/>
        <v>1.0900537081262219E-2</v>
      </c>
      <c r="F23" s="67">
        <f t="shared" si="5"/>
        <v>0.14168658245134855</v>
      </c>
      <c r="H23" s="25">
        <v>235.78299999999999</v>
      </c>
      <c r="I23" s="188">
        <v>225.166</v>
      </c>
      <c r="J23" s="345">
        <f t="shared" si="6"/>
        <v>1.6331899767548039E-2</v>
      </c>
      <c r="K23" s="295">
        <f t="shared" si="7"/>
        <v>1.3351840561118154E-2</v>
      </c>
      <c r="L23" s="67">
        <f t="shared" si="0"/>
        <v>-4.5028691635953362E-2</v>
      </c>
      <c r="N23" s="40">
        <f t="shared" si="1"/>
        <v>5.0312179924889042</v>
      </c>
      <c r="O23" s="201">
        <f t="shared" si="2"/>
        <v>4.2083956339712918</v>
      </c>
      <c r="P23" s="67">
        <f t="shared" si="8"/>
        <v>-0.16354337254835755</v>
      </c>
    </row>
    <row r="24" spans="1:16" ht="20.100000000000001" customHeight="1" x14ac:dyDescent="0.25">
      <c r="A24" s="14" t="s">
        <v>169</v>
      </c>
      <c r="B24" s="25">
        <v>393.71000000000004</v>
      </c>
      <c r="C24" s="188">
        <v>918.78</v>
      </c>
      <c r="D24" s="345">
        <f t="shared" si="3"/>
        <v>8.5839427007489456E-3</v>
      </c>
      <c r="E24" s="295">
        <f t="shared" si="4"/>
        <v>1.8718591992228809E-2</v>
      </c>
      <c r="F24" s="67">
        <f t="shared" ref="F24:F25" si="9">(C24-B24)/B24</f>
        <v>1.3336465926697312</v>
      </c>
      <c r="H24" s="25">
        <v>85.555000000000007</v>
      </c>
      <c r="I24" s="188">
        <v>217.10300000000001</v>
      </c>
      <c r="J24" s="345">
        <f t="shared" si="6"/>
        <v>5.926108687278441E-3</v>
      </c>
      <c r="K24" s="295">
        <f t="shared" si="7"/>
        <v>1.2873722681667902E-2</v>
      </c>
      <c r="L24" s="67">
        <f t="shared" si="0"/>
        <v>1.537584010285781</v>
      </c>
      <c r="N24" s="40">
        <f t="shared" si="1"/>
        <v>2.1730461507200731</v>
      </c>
      <c r="O24" s="201">
        <f t="shared" si="2"/>
        <v>2.3629486928317989</v>
      </c>
      <c r="P24" s="67">
        <f t="shared" ref="P24:P27" si="10">(O24-N24)/N24</f>
        <v>8.7390017947294188E-2</v>
      </c>
    </row>
    <row r="25" spans="1:16" ht="20.100000000000001" customHeight="1" x14ac:dyDescent="0.25">
      <c r="A25" s="14" t="s">
        <v>170</v>
      </c>
      <c r="B25" s="25">
        <v>553.79999999999995</v>
      </c>
      <c r="C25" s="188">
        <v>361.11</v>
      </c>
      <c r="D25" s="345">
        <f t="shared" si="3"/>
        <v>1.2074337628393401E-2</v>
      </c>
      <c r="E25" s="295">
        <f t="shared" si="4"/>
        <v>7.3570068507300395E-3</v>
      </c>
      <c r="F25" s="67">
        <f t="shared" si="9"/>
        <v>-0.34794149512459366</v>
      </c>
      <c r="H25" s="25">
        <v>164.38300000000001</v>
      </c>
      <c r="I25" s="188">
        <v>167.40700000000001</v>
      </c>
      <c r="J25" s="345">
        <f t="shared" si="6"/>
        <v>1.1386260584897339E-2</v>
      </c>
      <c r="K25" s="295">
        <f t="shared" si="7"/>
        <v>9.9268609506546601E-3</v>
      </c>
      <c r="L25" s="67">
        <f t="shared" si="0"/>
        <v>1.8396062853214754E-2</v>
      </c>
      <c r="N25" s="40">
        <f t="shared" si="1"/>
        <v>2.9682737450343089</v>
      </c>
      <c r="O25" s="201">
        <f t="shared" si="2"/>
        <v>4.6359004181551331</v>
      </c>
      <c r="P25" s="67">
        <f t="shared" si="10"/>
        <v>0.56181700758248254</v>
      </c>
    </row>
    <row r="26" spans="1:16" ht="20.100000000000001" customHeight="1" x14ac:dyDescent="0.25">
      <c r="A26" s="14" t="s">
        <v>193</v>
      </c>
      <c r="B26" s="25">
        <v>43.65</v>
      </c>
      <c r="C26" s="188">
        <v>217.37</v>
      </c>
      <c r="D26" s="345">
        <f t="shared" si="3"/>
        <v>9.5168804167456117E-4</v>
      </c>
      <c r="E26" s="295">
        <f t="shared" si="4"/>
        <v>4.4285469223870524E-3</v>
      </c>
      <c r="F26" s="67">
        <f t="shared" si="5"/>
        <v>3.9798396334478809</v>
      </c>
      <c r="H26" s="25">
        <v>48.470999999999997</v>
      </c>
      <c r="I26" s="188">
        <v>151.80200000000002</v>
      </c>
      <c r="J26" s="345">
        <f t="shared" si="6"/>
        <v>3.3574240451297206E-3</v>
      </c>
      <c r="K26" s="295">
        <f t="shared" si="7"/>
        <v>9.0015193273356477E-3</v>
      </c>
      <c r="L26" s="67">
        <f t="shared" si="0"/>
        <v>2.1318107734521679</v>
      </c>
      <c r="N26" s="40">
        <f t="shared" si="1"/>
        <v>11.10446735395189</v>
      </c>
      <c r="O26" s="201">
        <f t="shared" si="2"/>
        <v>6.9835763904862684</v>
      </c>
      <c r="P26" s="67">
        <f t="shared" si="10"/>
        <v>-0.37110208280265389</v>
      </c>
    </row>
    <row r="27" spans="1:16" ht="20.100000000000001" customHeight="1" x14ac:dyDescent="0.25">
      <c r="A27" s="14" t="s">
        <v>172</v>
      </c>
      <c r="B27" s="25">
        <v>30.849999999999998</v>
      </c>
      <c r="C27" s="188">
        <v>80.31</v>
      </c>
      <c r="D27" s="345">
        <f t="shared" si="3"/>
        <v>6.7261342693379633E-4</v>
      </c>
      <c r="E27" s="295">
        <f t="shared" si="4"/>
        <v>1.6361807210604233E-3</v>
      </c>
      <c r="F27" s="67">
        <f t="shared" si="5"/>
        <v>1.6032414910858999</v>
      </c>
      <c r="H27" s="25">
        <v>50.332000000000001</v>
      </c>
      <c r="I27" s="188">
        <v>139.33600000000001</v>
      </c>
      <c r="J27" s="345">
        <f t="shared" si="6"/>
        <v>3.4863292904926475E-3</v>
      </c>
      <c r="K27" s="295">
        <f t="shared" si="7"/>
        <v>8.262313388451006E-3</v>
      </c>
      <c r="L27" s="67">
        <f t="shared" si="0"/>
        <v>1.7683382341254077</v>
      </c>
      <c r="N27" s="40">
        <f t="shared" si="1"/>
        <v>16.315072933549434</v>
      </c>
      <c r="O27" s="201">
        <f t="shared" si="2"/>
        <v>17.34976964263479</v>
      </c>
      <c r="P27" s="67">
        <f t="shared" si="10"/>
        <v>6.3419680273550091E-2</v>
      </c>
    </row>
    <row r="28" spans="1:16" ht="20.100000000000001" customHeight="1" x14ac:dyDescent="0.25">
      <c r="A28" s="14" t="s">
        <v>173</v>
      </c>
      <c r="B28" s="25">
        <v>430.7</v>
      </c>
      <c r="C28" s="188">
        <v>254.67</v>
      </c>
      <c r="D28" s="345">
        <f t="shared" si="3"/>
        <v>9.3904247319412017E-3</v>
      </c>
      <c r="E28" s="295">
        <f t="shared" si="4"/>
        <v>5.1884714759364708E-3</v>
      </c>
      <c r="F28" s="67">
        <f t="shared" si="5"/>
        <v>-0.40870675644299981</v>
      </c>
      <c r="H28" s="25">
        <v>199.64000000000001</v>
      </c>
      <c r="I28" s="188">
        <v>133.32</v>
      </c>
      <c r="J28" s="345">
        <f t="shared" si="6"/>
        <v>1.3828395047960585E-2</v>
      </c>
      <c r="K28" s="295">
        <f t="shared" si="7"/>
        <v>7.9055780340205554E-3</v>
      </c>
      <c r="L28" s="67">
        <f t="shared" si="0"/>
        <v>-0.33219795632137855</v>
      </c>
      <c r="N28" s="40">
        <f t="shared" si="1"/>
        <v>4.6352449500812636</v>
      </c>
      <c r="O28" s="201">
        <f t="shared" si="2"/>
        <v>5.2350100129579458</v>
      </c>
      <c r="P28" s="67">
        <f t="shared" si="8"/>
        <v>0.12939231245290872</v>
      </c>
    </row>
    <row r="29" spans="1:16" ht="20.100000000000001" customHeight="1" x14ac:dyDescent="0.25">
      <c r="A29" s="14" t="s">
        <v>197</v>
      </c>
      <c r="B29" s="25">
        <v>298.13</v>
      </c>
      <c r="C29" s="188">
        <v>556.21</v>
      </c>
      <c r="D29" s="345">
        <f t="shared" si="3"/>
        <v>6.5000402259893907E-3</v>
      </c>
      <c r="E29" s="295">
        <f t="shared" si="4"/>
        <v>1.1331840105354478E-2</v>
      </c>
      <c r="F29" s="67">
        <f>(C29-B29)/B29</f>
        <v>0.86566263039613611</v>
      </c>
      <c r="H29" s="25">
        <v>56.606999999999999</v>
      </c>
      <c r="I29" s="188">
        <v>121.014</v>
      </c>
      <c r="J29" s="345">
        <f t="shared" si="6"/>
        <v>3.9209775519931118E-3</v>
      </c>
      <c r="K29" s="295">
        <f t="shared" si="7"/>
        <v>7.1758597375409803E-3</v>
      </c>
      <c r="L29" s="67">
        <f t="shared" si="0"/>
        <v>1.1377921458476867</v>
      </c>
      <c r="N29" s="40">
        <f t="shared" si="1"/>
        <v>1.8987354509777612</v>
      </c>
      <c r="O29" s="201">
        <f t="shared" si="2"/>
        <v>2.1756890383128673</v>
      </c>
      <c r="P29" s="67">
        <f>(O29-N29)/N29</f>
        <v>0.14586212481179922</v>
      </c>
    </row>
    <row r="30" spans="1:16" ht="20.100000000000001" customHeight="1" x14ac:dyDescent="0.25">
      <c r="A30" s="14" t="s">
        <v>179</v>
      </c>
      <c r="B30" s="25">
        <v>190.11</v>
      </c>
      <c r="C30" s="188">
        <v>368.8</v>
      </c>
      <c r="D30" s="345">
        <f t="shared" si="3"/>
        <v>4.1449121100286561E-3</v>
      </c>
      <c r="E30" s="295">
        <f t="shared" si="4"/>
        <v>7.5136776232982705E-3</v>
      </c>
      <c r="F30" s="67">
        <f t="shared" si="5"/>
        <v>0.93992951449161</v>
      </c>
      <c r="H30" s="25">
        <v>50.835999999999999</v>
      </c>
      <c r="I30" s="188">
        <v>99.946999999999989</v>
      </c>
      <c r="J30" s="345">
        <f t="shared" si="6"/>
        <v>3.521239684723123E-3</v>
      </c>
      <c r="K30" s="295">
        <f t="shared" si="7"/>
        <v>5.926633721619055E-3</v>
      </c>
      <c r="L30" s="67">
        <f t="shared" si="0"/>
        <v>0.96606735384373266</v>
      </c>
      <c r="N30" s="40">
        <f t="shared" si="1"/>
        <v>2.6740308242596389</v>
      </c>
      <c r="O30" s="201">
        <f t="shared" si="2"/>
        <v>2.710059652928416</v>
      </c>
      <c r="P30" s="67">
        <f t="shared" si="8"/>
        <v>1.3473602600954473E-2</v>
      </c>
    </row>
    <row r="31" spans="1:16" ht="20.100000000000001" customHeight="1" x14ac:dyDescent="0.25">
      <c r="A31" s="14" t="s">
        <v>195</v>
      </c>
      <c r="B31" s="25"/>
      <c r="C31" s="188">
        <v>286.73</v>
      </c>
      <c r="D31" s="345">
        <f t="shared" si="3"/>
        <v>0</v>
      </c>
      <c r="E31" s="295">
        <f t="shared" si="4"/>
        <v>5.8416398723652747E-3</v>
      </c>
      <c r="F31" s="67" t="e">
        <f t="shared" si="5"/>
        <v>#DIV/0!</v>
      </c>
      <c r="H31" s="25"/>
      <c r="I31" s="188">
        <v>97.998999999999995</v>
      </c>
      <c r="J31" s="345">
        <f t="shared" si="6"/>
        <v>0</v>
      </c>
      <c r="K31" s="295">
        <f t="shared" si="7"/>
        <v>5.8111216753373865E-3</v>
      </c>
      <c r="L31" s="67" t="e">
        <f t="shared" si="0"/>
        <v>#DIV/0!</v>
      </c>
      <c r="N31" s="40" t="e">
        <f t="shared" si="1"/>
        <v>#DIV/0!</v>
      </c>
      <c r="O31" s="201">
        <f t="shared" si="2"/>
        <v>3.41781466885223</v>
      </c>
      <c r="P31" s="67" t="e">
        <f t="shared" si="8"/>
        <v>#DIV/0!</v>
      </c>
    </row>
    <row r="32" spans="1:16" ht="20.100000000000001" customHeight="1" thickBot="1" x14ac:dyDescent="0.3">
      <c r="A32" s="14" t="s">
        <v>17</v>
      </c>
      <c r="B32" s="25">
        <f>B33-SUM(B7:B31)</f>
        <v>2154.8099999999977</v>
      </c>
      <c r="C32" s="188">
        <f>C33-SUM(C7:C31)</f>
        <v>2454.0099999999802</v>
      </c>
      <c r="D32" s="345">
        <f t="shared" si="3"/>
        <v>4.6980685202308338E-2</v>
      </c>
      <c r="E32" s="295">
        <f t="shared" si="4"/>
        <v>4.9996312430450218E-2</v>
      </c>
      <c r="F32" s="67">
        <f t="shared" si="5"/>
        <v>0.13885214937743134</v>
      </c>
      <c r="H32" s="25">
        <f>H33-SUM(H7:H31)</f>
        <v>733.74999999999454</v>
      </c>
      <c r="I32" s="188">
        <f>I33-SUM(I7:I31)</f>
        <v>991.07399999999507</v>
      </c>
      <c r="J32" s="345">
        <f t="shared" si="6"/>
        <v>5.0824408267085772E-2</v>
      </c>
      <c r="K32" s="295">
        <f t="shared" si="7"/>
        <v>5.8768473180984465E-2</v>
      </c>
      <c r="L32" s="67">
        <f t="shared" si="0"/>
        <v>0.35069710391823161</v>
      </c>
      <c r="N32" s="40">
        <f t="shared" si="1"/>
        <v>3.4051726138267195</v>
      </c>
      <c r="O32" s="201">
        <f t="shared" si="2"/>
        <v>4.0385898997966718</v>
      </c>
      <c r="P32" s="67">
        <f t="shared" si="8"/>
        <v>0.1860162046992738</v>
      </c>
    </row>
    <row r="33" spans="1:16" ht="26.25" customHeight="1" thickBot="1" x14ac:dyDescent="0.3">
      <c r="A33" s="18" t="s">
        <v>18</v>
      </c>
      <c r="B33" s="23">
        <v>45865.869999999995</v>
      </c>
      <c r="C33" s="193">
        <v>49083.819999999985</v>
      </c>
      <c r="D33" s="341">
        <f>SUM(D7:D32)</f>
        <v>1</v>
      </c>
      <c r="E33" s="342">
        <f>SUM(E7:E32)</f>
        <v>0.99999999999999989</v>
      </c>
      <c r="F33" s="72">
        <f t="shared" si="5"/>
        <v>7.0160012226956336E-2</v>
      </c>
      <c r="G33" s="2"/>
      <c r="H33" s="23">
        <v>14436.960999999994</v>
      </c>
      <c r="I33" s="193">
        <v>16864.04199999999</v>
      </c>
      <c r="J33" s="341">
        <f>SUM(J7:J32)</f>
        <v>1</v>
      </c>
      <c r="K33" s="342">
        <f>SUM(K7:K32)</f>
        <v>1.0000000000000002</v>
      </c>
      <c r="L33" s="72">
        <f t="shared" si="0"/>
        <v>0.16811578281606479</v>
      </c>
      <c r="N33" s="35">
        <f t="shared" si="1"/>
        <v>3.1476479133612849</v>
      </c>
      <c r="O33" s="194">
        <f t="shared" si="2"/>
        <v>3.4357639645814029</v>
      </c>
      <c r="P33" s="72">
        <f t="shared" si="8"/>
        <v>9.1533760811401202E-2</v>
      </c>
    </row>
    <row r="35" spans="1:16" ht="15.75" thickBot="1" x14ac:dyDescent="0.3"/>
    <row r="36" spans="1:16" x14ac:dyDescent="0.25">
      <c r="A36" s="437" t="s">
        <v>2</v>
      </c>
      <c r="B36" s="425" t="s">
        <v>1</v>
      </c>
      <c r="C36" s="421"/>
      <c r="D36" s="425" t="s">
        <v>104</v>
      </c>
      <c r="E36" s="421"/>
      <c r="F36" s="176" t="s">
        <v>0</v>
      </c>
      <c r="H36" s="435" t="s">
        <v>19</v>
      </c>
      <c r="I36" s="436"/>
      <c r="J36" s="425" t="s">
        <v>104</v>
      </c>
      <c r="K36" s="426"/>
      <c r="L36" s="176" t="s">
        <v>0</v>
      </c>
      <c r="N36" s="433" t="s">
        <v>22</v>
      </c>
      <c r="O36" s="421"/>
      <c r="P36" s="176" t="s">
        <v>0</v>
      </c>
    </row>
    <row r="37" spans="1:16" x14ac:dyDescent="0.25">
      <c r="A37" s="438"/>
      <c r="B37" s="428" t="str">
        <f>B5</f>
        <v>jan</v>
      </c>
      <c r="C37" s="430"/>
      <c r="D37" s="428" t="str">
        <f>B5</f>
        <v>jan</v>
      </c>
      <c r="E37" s="430"/>
      <c r="F37" s="177" t="str">
        <f>F5</f>
        <v>2022/2021</v>
      </c>
      <c r="H37" s="431" t="str">
        <f>B5</f>
        <v>jan</v>
      </c>
      <c r="I37" s="430"/>
      <c r="J37" s="428" t="str">
        <f>B5</f>
        <v>jan</v>
      </c>
      <c r="K37" s="429"/>
      <c r="L37" s="177" t="str">
        <f>L5</f>
        <v>2022/2021</v>
      </c>
      <c r="N37" s="431" t="str">
        <f>B5</f>
        <v>jan</v>
      </c>
      <c r="O37" s="429"/>
      <c r="P37" s="177" t="str">
        <f>P5</f>
        <v>2022/2021</v>
      </c>
    </row>
    <row r="38" spans="1:16" ht="19.5" customHeight="1" thickBot="1" x14ac:dyDescent="0.3">
      <c r="A38" s="439"/>
      <c r="B38" s="120">
        <f>B6</f>
        <v>2021</v>
      </c>
      <c r="C38" s="180">
        <f>C6</f>
        <v>2022</v>
      </c>
      <c r="D38" s="120">
        <f>B6</f>
        <v>2021</v>
      </c>
      <c r="E38" s="180">
        <f>C6</f>
        <v>2022</v>
      </c>
      <c r="F38" s="178" t="s">
        <v>1</v>
      </c>
      <c r="H38" s="31">
        <f>B6</f>
        <v>2021</v>
      </c>
      <c r="I38" s="180">
        <f>C6</f>
        <v>2022</v>
      </c>
      <c r="J38" s="120">
        <f>B6</f>
        <v>2021</v>
      </c>
      <c r="K38" s="180">
        <f>C6</f>
        <v>2022</v>
      </c>
      <c r="L38" s="357">
        <v>1000</v>
      </c>
      <c r="N38" s="31">
        <f>B6</f>
        <v>2021</v>
      </c>
      <c r="O38" s="180">
        <f>C6</f>
        <v>2022</v>
      </c>
      <c r="P38" s="178"/>
    </row>
    <row r="39" spans="1:16" ht="20.100000000000001" customHeight="1" x14ac:dyDescent="0.25">
      <c r="A39" s="45" t="s">
        <v>153</v>
      </c>
      <c r="B39" s="46">
        <v>4819.74</v>
      </c>
      <c r="C39" s="195">
        <v>5023.67</v>
      </c>
      <c r="D39" s="345">
        <f t="shared" ref="D39:D61" si="11">B39/$B$62</f>
        <v>0.27811139481542385</v>
      </c>
      <c r="E39" s="344">
        <f t="shared" ref="E39:E61" si="12">C39/$C$62</f>
        <v>0.26868597296490704</v>
      </c>
      <c r="F39" s="67">
        <f>(C39-B39)/B39</f>
        <v>4.231141098897457E-2</v>
      </c>
      <c r="H39" s="46">
        <v>1035.3150000000001</v>
      </c>
      <c r="I39" s="195">
        <v>1142.595</v>
      </c>
      <c r="J39" s="345">
        <f t="shared" ref="J39:J61" si="13">H39/$H$62</f>
        <v>0.21815054508400353</v>
      </c>
      <c r="K39" s="344">
        <f t="shared" ref="K39:K61" si="14">I39/$I$62</f>
        <v>0.21844067166690109</v>
      </c>
      <c r="L39" s="67">
        <f t="shared" ref="L39:L62" si="15">(I39-H39)/H39</f>
        <v>0.10362063719737467</v>
      </c>
      <c r="N39" s="40">
        <f t="shared" ref="N39:N62" si="16">(H39/B39)*10</f>
        <v>2.1480723026553301</v>
      </c>
      <c r="O39" s="200">
        <f t="shared" ref="O39:O62" si="17">(I39/C39)*10</f>
        <v>2.2744228820762511</v>
      </c>
      <c r="P39" s="76">
        <f t="shared" si="8"/>
        <v>5.8820449974953483E-2</v>
      </c>
    </row>
    <row r="40" spans="1:16" ht="20.100000000000001" customHeight="1" x14ac:dyDescent="0.25">
      <c r="A40" s="45" t="s">
        <v>159</v>
      </c>
      <c r="B40" s="25">
        <v>4968.6100000000006</v>
      </c>
      <c r="C40" s="188">
        <v>3837.66</v>
      </c>
      <c r="D40" s="345">
        <f t="shared" si="11"/>
        <v>0.2867015767227824</v>
      </c>
      <c r="E40" s="295">
        <f t="shared" si="12"/>
        <v>0.20525341254670493</v>
      </c>
      <c r="F40" s="67">
        <f t="shared" ref="F40:F62" si="18">(C40-B40)/B40</f>
        <v>-0.22761899203197686</v>
      </c>
      <c r="H40" s="25">
        <v>1416.0160000000001</v>
      </c>
      <c r="I40" s="188">
        <v>1062.1290000000001</v>
      </c>
      <c r="J40" s="345">
        <f t="shared" si="13"/>
        <v>0.29836780327501322</v>
      </c>
      <c r="K40" s="295">
        <f t="shared" si="14"/>
        <v>0.20305722688869987</v>
      </c>
      <c r="L40" s="67">
        <f t="shared" si="15"/>
        <v>-0.24991737381498508</v>
      </c>
      <c r="N40" s="40">
        <f t="shared" si="16"/>
        <v>2.8499238217529648</v>
      </c>
      <c r="O40" s="201">
        <f t="shared" si="17"/>
        <v>2.7676474726786644</v>
      </c>
      <c r="P40" s="67">
        <f t="shared" si="8"/>
        <v>-2.8869666075387539E-2</v>
      </c>
    </row>
    <row r="41" spans="1:16" ht="20.100000000000001" customHeight="1" x14ac:dyDescent="0.25">
      <c r="A41" s="45" t="s">
        <v>163</v>
      </c>
      <c r="B41" s="25">
        <v>2197.6</v>
      </c>
      <c r="C41" s="188">
        <v>2262.54</v>
      </c>
      <c r="D41" s="345">
        <f t="shared" si="11"/>
        <v>0.12680717242971101</v>
      </c>
      <c r="E41" s="295">
        <f t="shared" si="12"/>
        <v>0.12100969237072116</v>
      </c>
      <c r="F41" s="67">
        <f t="shared" si="18"/>
        <v>2.9550418638514771E-2</v>
      </c>
      <c r="H41" s="25">
        <v>590.92100000000005</v>
      </c>
      <c r="I41" s="188">
        <v>584.91499999999996</v>
      </c>
      <c r="J41" s="345">
        <f t="shared" si="13"/>
        <v>0.12451257660864998</v>
      </c>
      <c r="K41" s="295">
        <f t="shared" si="14"/>
        <v>0.11182372185073929</v>
      </c>
      <c r="L41" s="67">
        <f t="shared" si="15"/>
        <v>-1.0163795160436142E-2</v>
      </c>
      <c r="N41" s="40">
        <f t="shared" si="16"/>
        <v>2.6889379322897708</v>
      </c>
      <c r="O41" s="201">
        <f t="shared" si="17"/>
        <v>2.585213963068056</v>
      </c>
      <c r="P41" s="67">
        <f t="shared" si="8"/>
        <v>-3.8574326307855136E-2</v>
      </c>
    </row>
    <row r="42" spans="1:16" ht="20.100000000000001" customHeight="1" x14ac:dyDescent="0.25">
      <c r="A42" s="45" t="s">
        <v>166</v>
      </c>
      <c r="B42" s="25">
        <v>986.99</v>
      </c>
      <c r="C42" s="188">
        <v>1142.81</v>
      </c>
      <c r="D42" s="345">
        <f t="shared" si="11"/>
        <v>5.695186162923211E-2</v>
      </c>
      <c r="E42" s="295">
        <f t="shared" si="12"/>
        <v>6.112205156071665E-2</v>
      </c>
      <c r="F42" s="67">
        <f t="shared" si="18"/>
        <v>0.15787393995886476</v>
      </c>
      <c r="H42" s="25">
        <v>417.21299999999997</v>
      </c>
      <c r="I42" s="188">
        <v>411.91099999999994</v>
      </c>
      <c r="J42" s="345">
        <f t="shared" si="13"/>
        <v>8.7910677780320329E-2</v>
      </c>
      <c r="K42" s="295">
        <f t="shared" si="14"/>
        <v>7.8748914100783649E-2</v>
      </c>
      <c r="L42" s="67">
        <f t="shared" si="15"/>
        <v>-1.2708137090646795E-2</v>
      </c>
      <c r="N42" s="40">
        <f t="shared" si="16"/>
        <v>4.2271248948824196</v>
      </c>
      <c r="O42" s="201">
        <f t="shared" si="17"/>
        <v>3.6043699302596228</v>
      </c>
      <c r="P42" s="67">
        <f t="shared" si="8"/>
        <v>-0.14732353079435548</v>
      </c>
    </row>
    <row r="43" spans="1:16" ht="20.100000000000001" customHeight="1" x14ac:dyDescent="0.25">
      <c r="A43" s="45" t="s">
        <v>164</v>
      </c>
      <c r="B43" s="25">
        <v>1436.35</v>
      </c>
      <c r="C43" s="188">
        <v>1209.71</v>
      </c>
      <c r="D43" s="345">
        <f t="shared" si="11"/>
        <v>8.2881089424561072E-2</v>
      </c>
      <c r="E43" s="295">
        <f t="shared" si="12"/>
        <v>6.4700131249739279E-2</v>
      </c>
      <c r="F43" s="67">
        <f t="shared" si="18"/>
        <v>-0.15778883976746608</v>
      </c>
      <c r="H43" s="25">
        <v>367.56400000000002</v>
      </c>
      <c r="I43" s="188">
        <v>352.553</v>
      </c>
      <c r="J43" s="345">
        <f t="shared" si="13"/>
        <v>7.7449169531260215E-2</v>
      </c>
      <c r="K43" s="295">
        <f t="shared" si="14"/>
        <v>6.7400884931389501E-2</v>
      </c>
      <c r="L43" s="67">
        <f t="shared" si="15"/>
        <v>-4.0839146379950224E-2</v>
      </c>
      <c r="N43" s="40">
        <f t="shared" si="16"/>
        <v>2.5590141678560241</v>
      </c>
      <c r="O43" s="201">
        <f t="shared" si="17"/>
        <v>2.9143596399136982</v>
      </c>
      <c r="P43" s="67">
        <f t="shared" si="8"/>
        <v>0.13886029882960249</v>
      </c>
    </row>
    <row r="44" spans="1:16" ht="20.100000000000001" customHeight="1" x14ac:dyDescent="0.25">
      <c r="A44" s="45" t="s">
        <v>162</v>
      </c>
      <c r="B44" s="25">
        <v>813.07999999999993</v>
      </c>
      <c r="C44" s="188">
        <v>730.96</v>
      </c>
      <c r="D44" s="345">
        <f t="shared" si="11"/>
        <v>4.6916807316686127E-2</v>
      </c>
      <c r="E44" s="295">
        <f t="shared" si="12"/>
        <v>3.9094665612675286E-2</v>
      </c>
      <c r="F44" s="67">
        <f t="shared" si="18"/>
        <v>-0.10099867171742005</v>
      </c>
      <c r="H44" s="25">
        <v>254.767</v>
      </c>
      <c r="I44" s="188">
        <v>295.65800000000002</v>
      </c>
      <c r="J44" s="345">
        <f t="shared" si="13"/>
        <v>5.3681787590652431E-2</v>
      </c>
      <c r="K44" s="295">
        <f t="shared" si="14"/>
        <v>5.6523730721465305E-2</v>
      </c>
      <c r="L44" s="67">
        <f t="shared" si="15"/>
        <v>0.16050351890158465</v>
      </c>
      <c r="N44" s="40">
        <f t="shared" si="16"/>
        <v>3.1333571112313674</v>
      </c>
      <c r="O44" s="201">
        <f t="shared" si="17"/>
        <v>4.0447904126080765</v>
      </c>
      <c r="P44" s="67">
        <f t="shared" si="8"/>
        <v>0.29088076112030781</v>
      </c>
    </row>
    <row r="45" spans="1:16" ht="20.100000000000001" customHeight="1" x14ac:dyDescent="0.25">
      <c r="A45" s="45" t="s">
        <v>165</v>
      </c>
      <c r="B45" s="25">
        <v>387.68</v>
      </c>
      <c r="C45" s="188">
        <v>1100.2199999999998</v>
      </c>
      <c r="D45" s="345">
        <f t="shared" si="11"/>
        <v>2.2370133148685099E-2</v>
      </c>
      <c r="E45" s="295">
        <f t="shared" si="12"/>
        <v>5.8844167944042895E-2</v>
      </c>
      <c r="F45" s="67">
        <f t="shared" si="18"/>
        <v>1.8379591415600489</v>
      </c>
      <c r="H45" s="25">
        <v>113.221</v>
      </c>
      <c r="I45" s="188">
        <v>285.62400000000002</v>
      </c>
      <c r="J45" s="345">
        <f t="shared" si="13"/>
        <v>2.3856722702709766E-2</v>
      </c>
      <c r="K45" s="295">
        <f t="shared" si="14"/>
        <v>5.4605436225597839E-2</v>
      </c>
      <c r="L45" s="67">
        <f t="shared" si="15"/>
        <v>1.5227122176981303</v>
      </c>
      <c r="N45" s="40">
        <f t="shared" si="16"/>
        <v>2.9204756500206357</v>
      </c>
      <c r="O45" s="201">
        <f t="shared" si="17"/>
        <v>2.5960626056606868</v>
      </c>
      <c r="P45" s="67">
        <f t="shared" si="8"/>
        <v>-0.11108226304083604</v>
      </c>
    </row>
    <row r="46" spans="1:16" ht="20.100000000000001" customHeight="1" x14ac:dyDescent="0.25">
      <c r="A46" s="45" t="s">
        <v>158</v>
      </c>
      <c r="B46" s="25">
        <v>820.87</v>
      </c>
      <c r="C46" s="188">
        <v>841.05</v>
      </c>
      <c r="D46" s="345">
        <f t="shared" si="11"/>
        <v>4.7366310353283987E-2</v>
      </c>
      <c r="E46" s="295">
        <f t="shared" si="12"/>
        <v>4.4982719319170063E-2</v>
      </c>
      <c r="F46" s="67">
        <f t="shared" si="18"/>
        <v>2.4583673419664442E-2</v>
      </c>
      <c r="H46" s="25">
        <v>247.30099999999999</v>
      </c>
      <c r="I46" s="188">
        <v>285.51500000000004</v>
      </c>
      <c r="J46" s="345">
        <f t="shared" si="13"/>
        <v>5.2108631624016986E-2</v>
      </c>
      <c r="K46" s="295">
        <f t="shared" si="14"/>
        <v>5.4584597666693165E-2</v>
      </c>
      <c r="L46" s="67">
        <f t="shared" si="15"/>
        <v>0.15452424373536724</v>
      </c>
      <c r="N46" s="40">
        <f t="shared" si="16"/>
        <v>3.0126694848148916</v>
      </c>
      <c r="O46" s="201">
        <f t="shared" si="17"/>
        <v>3.394744664407586</v>
      </c>
      <c r="P46" s="67">
        <f t="shared" si="8"/>
        <v>0.12682280001789523</v>
      </c>
    </row>
    <row r="47" spans="1:16" ht="20.100000000000001" customHeight="1" x14ac:dyDescent="0.25">
      <c r="A47" s="45" t="s">
        <v>171</v>
      </c>
      <c r="B47" s="25">
        <v>326.72000000000003</v>
      </c>
      <c r="C47" s="188">
        <v>969.83</v>
      </c>
      <c r="D47" s="345">
        <f t="shared" si="11"/>
        <v>1.8852584353947575E-2</v>
      </c>
      <c r="E47" s="295">
        <f t="shared" si="12"/>
        <v>5.1870389010535291E-2</v>
      </c>
      <c r="F47" s="67">
        <f t="shared" si="18"/>
        <v>1.9683827130264446</v>
      </c>
      <c r="H47" s="25">
        <v>121.80699999999999</v>
      </c>
      <c r="I47" s="188">
        <v>282.90500000000003</v>
      </c>
      <c r="J47" s="345">
        <f t="shared" si="13"/>
        <v>2.5665873135274977E-2</v>
      </c>
      <c r="K47" s="295">
        <f t="shared" si="14"/>
        <v>5.4085619329617814E-2</v>
      </c>
      <c r="L47" s="67">
        <f t="shared" si="15"/>
        <v>1.3225676685247978</v>
      </c>
      <c r="N47" s="40">
        <f t="shared" si="16"/>
        <v>3.7281770323212533</v>
      </c>
      <c r="O47" s="201">
        <f t="shared" si="17"/>
        <v>2.9170576286565684</v>
      </c>
      <c r="P47" s="67">
        <f t="shared" si="8"/>
        <v>-0.21756461579821018</v>
      </c>
    </row>
    <row r="48" spans="1:16" ht="20.100000000000001" customHeight="1" x14ac:dyDescent="0.25">
      <c r="A48" s="45" t="s">
        <v>179</v>
      </c>
      <c r="B48" s="25">
        <v>190.11</v>
      </c>
      <c r="C48" s="188">
        <v>368.8</v>
      </c>
      <c r="D48" s="345">
        <f t="shared" si="11"/>
        <v>1.0969835980438826E-2</v>
      </c>
      <c r="E48" s="295">
        <f t="shared" si="12"/>
        <v>1.9724899690755509E-2</v>
      </c>
      <c r="F48" s="67">
        <f t="shared" si="18"/>
        <v>0.93992951449161</v>
      </c>
      <c r="H48" s="25">
        <v>50.835999999999999</v>
      </c>
      <c r="I48" s="188">
        <v>99.946999999999989</v>
      </c>
      <c r="J48" s="345">
        <f t="shared" si="13"/>
        <v>1.0711620241076775E-2</v>
      </c>
      <c r="K48" s="295">
        <f t="shared" si="14"/>
        <v>1.9107811438954101E-2</v>
      </c>
      <c r="L48" s="67">
        <f t="shared" si="15"/>
        <v>0.96606735384373266</v>
      </c>
      <c r="N48" s="40">
        <f t="shared" si="16"/>
        <v>2.6740308242596389</v>
      </c>
      <c r="O48" s="201">
        <f t="shared" si="17"/>
        <v>2.710059652928416</v>
      </c>
      <c r="P48" s="67">
        <f t="shared" si="8"/>
        <v>1.3473602600954473E-2</v>
      </c>
    </row>
    <row r="49" spans="1:16" ht="20.100000000000001" customHeight="1" x14ac:dyDescent="0.25">
      <c r="A49" s="45" t="s">
        <v>178</v>
      </c>
      <c r="B49" s="25">
        <v>91.47</v>
      </c>
      <c r="C49" s="188">
        <v>275.83000000000004</v>
      </c>
      <c r="D49" s="345">
        <f t="shared" si="11"/>
        <v>5.2780542692690514E-3</v>
      </c>
      <c r="E49" s="295">
        <f t="shared" si="12"/>
        <v>1.4752492087042008E-2</v>
      </c>
      <c r="F49" s="67">
        <f t="shared" si="18"/>
        <v>2.0155242155898114</v>
      </c>
      <c r="H49" s="25">
        <v>35.655999999999999</v>
      </c>
      <c r="I49" s="188">
        <v>97.117999999999995</v>
      </c>
      <c r="J49" s="345">
        <f t="shared" si="13"/>
        <v>7.513052390350018E-3</v>
      </c>
      <c r="K49" s="295">
        <f t="shared" si="14"/>
        <v>1.8566964804629899E-2</v>
      </c>
      <c r="L49" s="67">
        <f t="shared" si="15"/>
        <v>1.7237491586268789</v>
      </c>
      <c r="N49" s="40">
        <f t="shared" si="16"/>
        <v>3.8981086695091287</v>
      </c>
      <c r="O49" s="201">
        <f t="shared" si="17"/>
        <v>3.5209368089040343</v>
      </c>
      <c r="P49" s="67">
        <f t="shared" si="8"/>
        <v>-9.6757656746544726E-2</v>
      </c>
    </row>
    <row r="50" spans="1:16" ht="20.100000000000001" customHeight="1" x14ac:dyDescent="0.25">
      <c r="A50" s="45" t="s">
        <v>168</v>
      </c>
      <c r="B50" s="25">
        <v>2.34</v>
      </c>
      <c r="C50" s="188">
        <v>293.8</v>
      </c>
      <c r="D50" s="345">
        <f t="shared" si="11"/>
        <v>1.3502401869563331E-4</v>
      </c>
      <c r="E50" s="295">
        <f t="shared" si="12"/>
        <v>1.571359959095436E-2</v>
      </c>
      <c r="F50" s="67">
        <f t="shared" si="18"/>
        <v>124.55555555555559</v>
      </c>
      <c r="H50" s="25">
        <v>1.7200000000000002</v>
      </c>
      <c r="I50" s="188">
        <v>86.433999999999997</v>
      </c>
      <c r="J50" s="345">
        <f t="shared" si="13"/>
        <v>3.6242007267786721E-4</v>
      </c>
      <c r="K50" s="295">
        <f t="shared" si="14"/>
        <v>1.6524403673092328E-2</v>
      </c>
      <c r="L50" s="67">
        <f t="shared" si="15"/>
        <v>49.25232558139534</v>
      </c>
      <c r="N50" s="40">
        <f t="shared" si="16"/>
        <v>7.3504273504273518</v>
      </c>
      <c r="O50" s="201">
        <f t="shared" si="17"/>
        <v>2.9419332879509867</v>
      </c>
      <c r="P50" s="67">
        <f t="shared" si="8"/>
        <v>-0.59976023873224948</v>
      </c>
    </row>
    <row r="51" spans="1:16" ht="20.100000000000001" customHeight="1" x14ac:dyDescent="0.25">
      <c r="A51" s="45" t="s">
        <v>167</v>
      </c>
      <c r="B51" s="25">
        <v>145.41000000000003</v>
      </c>
      <c r="C51" s="188">
        <v>140.84</v>
      </c>
      <c r="D51" s="345">
        <f t="shared" si="11"/>
        <v>8.3905310079196785E-3</v>
      </c>
      <c r="E51" s="295">
        <f t="shared" si="12"/>
        <v>7.5326867474132479E-3</v>
      </c>
      <c r="F51" s="67">
        <f t="shared" si="18"/>
        <v>-3.1428374939825462E-2</v>
      </c>
      <c r="H51" s="25">
        <v>54.366</v>
      </c>
      <c r="I51" s="188">
        <v>75.363000000000014</v>
      </c>
      <c r="J51" s="345">
        <f t="shared" si="13"/>
        <v>1.1455424227444723E-2</v>
      </c>
      <c r="K51" s="295">
        <f t="shared" si="14"/>
        <v>1.4407856098471174E-2</v>
      </c>
      <c r="L51" s="67">
        <f t="shared" si="15"/>
        <v>0.38621564948681186</v>
      </c>
      <c r="N51" s="40">
        <f t="shared" si="16"/>
        <v>3.7388075097998756</v>
      </c>
      <c r="O51" s="201">
        <f t="shared" si="17"/>
        <v>5.3509656347628525</v>
      </c>
      <c r="P51" s="67">
        <f t="shared" si="8"/>
        <v>0.43119580795141538</v>
      </c>
    </row>
    <row r="52" spans="1:16" ht="20.100000000000001" customHeight="1" x14ac:dyDescent="0.25">
      <c r="A52" s="45" t="s">
        <v>184</v>
      </c>
      <c r="B52" s="25">
        <v>53.93</v>
      </c>
      <c r="C52" s="188">
        <v>162.65</v>
      </c>
      <c r="D52" s="345">
        <f t="shared" si="11"/>
        <v>3.1118997129297031E-3</v>
      </c>
      <c r="E52" s="295">
        <f t="shared" si="12"/>
        <v>8.6991728164354208E-3</v>
      </c>
      <c r="F52" s="67">
        <f t="shared" si="18"/>
        <v>2.0159465974411273</v>
      </c>
      <c r="H52" s="25">
        <v>14.686</v>
      </c>
      <c r="I52" s="188">
        <v>46.951999999999998</v>
      </c>
      <c r="J52" s="345">
        <f t="shared" si="13"/>
        <v>3.0944774345041609E-3</v>
      </c>
      <c r="K52" s="295">
        <f t="shared" si="14"/>
        <v>8.9762570430505471E-3</v>
      </c>
      <c r="L52" s="67">
        <f t="shared" si="15"/>
        <v>2.1970584229878796</v>
      </c>
      <c r="N52" s="40">
        <f t="shared" si="16"/>
        <v>2.7231596513999627</v>
      </c>
      <c r="O52" s="201">
        <f t="shared" si="17"/>
        <v>2.8866892099600365</v>
      </c>
      <c r="P52" s="67">
        <f t="shared" si="8"/>
        <v>6.0051403330687592E-2</v>
      </c>
    </row>
    <row r="53" spans="1:16" ht="20.100000000000001" customHeight="1" x14ac:dyDescent="0.25">
      <c r="A53" s="45" t="s">
        <v>185</v>
      </c>
      <c r="B53" s="25">
        <v>28.11</v>
      </c>
      <c r="C53" s="188">
        <v>96.31</v>
      </c>
      <c r="D53" s="345">
        <f t="shared" si="11"/>
        <v>1.6220193015103644E-3</v>
      </c>
      <c r="E53" s="295">
        <f t="shared" si="12"/>
        <v>5.1510441681579802E-3</v>
      </c>
      <c r="F53" s="67">
        <f t="shared" si="18"/>
        <v>2.4261828530771967</v>
      </c>
      <c r="H53" s="25">
        <v>6.4799999999999995</v>
      </c>
      <c r="I53" s="188">
        <v>29.673000000000002</v>
      </c>
      <c r="J53" s="345">
        <f t="shared" si="13"/>
        <v>1.3653965528794064E-3</v>
      </c>
      <c r="K53" s="295">
        <f t="shared" si="14"/>
        <v>5.6728675080601233E-3</v>
      </c>
      <c r="L53" s="67">
        <f t="shared" ref="L53" si="19">(I53-H53)/H53</f>
        <v>3.5791666666666671</v>
      </c>
      <c r="N53" s="40">
        <f t="shared" ref="N53" si="20">(H53/B53)*10</f>
        <v>2.3052294557097115</v>
      </c>
      <c r="O53" s="201">
        <f t="shared" ref="O53" si="21">(I53/C53)*10</f>
        <v>3.0809884747170595</v>
      </c>
      <c r="P53" s="67">
        <f t="shared" ref="P53" si="22">(O53-N53)/N53</f>
        <v>0.33652138926383574</v>
      </c>
    </row>
    <row r="54" spans="1:16" ht="20.100000000000001" customHeight="1" x14ac:dyDescent="0.25">
      <c r="A54" s="45" t="s">
        <v>182</v>
      </c>
      <c r="B54" s="25">
        <v>6.07</v>
      </c>
      <c r="C54" s="188">
        <v>64.81</v>
      </c>
      <c r="D54" s="345">
        <f t="shared" si="11"/>
        <v>3.5025461259935653E-4</v>
      </c>
      <c r="E54" s="295">
        <f t="shared" si="12"/>
        <v>3.4662981262414982E-3</v>
      </c>
      <c r="F54" s="67">
        <f>(C54-B54)/B54</f>
        <v>9.6771004942339367</v>
      </c>
      <c r="H54" s="25">
        <v>1.984</v>
      </c>
      <c r="I54" s="188">
        <v>29.536999999999999</v>
      </c>
      <c r="J54" s="345">
        <f t="shared" si="13"/>
        <v>4.1804733964702817E-4</v>
      </c>
      <c r="K54" s="295">
        <f t="shared" si="14"/>
        <v>5.6468671042891466E-3</v>
      </c>
      <c r="L54" s="67">
        <f t="shared" si="15"/>
        <v>13.887600806451612</v>
      </c>
      <c r="N54" s="40">
        <f t="shared" si="16"/>
        <v>3.2685337726523889</v>
      </c>
      <c r="O54" s="201">
        <f t="shared" si="17"/>
        <v>4.5574756981947226</v>
      </c>
      <c r="P54" s="67">
        <f t="shared" si="8"/>
        <v>0.39434866371179261</v>
      </c>
    </row>
    <row r="55" spans="1:16" ht="20.100000000000001" customHeight="1" x14ac:dyDescent="0.25">
      <c r="A55" s="45" t="s">
        <v>183</v>
      </c>
      <c r="B55" s="25">
        <v>22.490000000000002</v>
      </c>
      <c r="C55" s="188">
        <v>57.19</v>
      </c>
      <c r="D55" s="345">
        <f t="shared" si="11"/>
        <v>1.2977308463524759E-3</v>
      </c>
      <c r="E55" s="295">
        <f t="shared" si="12"/>
        <v>3.0587500361017013E-3</v>
      </c>
      <c r="F55" s="67">
        <f>(C55-B55)/B55</f>
        <v>1.5429079590929298</v>
      </c>
      <c r="H55" s="25">
        <v>5.8730000000000002</v>
      </c>
      <c r="I55" s="188">
        <v>18.300999999999998</v>
      </c>
      <c r="J55" s="345">
        <f t="shared" si="13"/>
        <v>1.2374959807192523E-3</v>
      </c>
      <c r="K55" s="295">
        <f t="shared" si="14"/>
        <v>3.4987749221517305E-3</v>
      </c>
      <c r="L55" s="67">
        <f t="shared" si="15"/>
        <v>2.1161246381746972</v>
      </c>
      <c r="N55" s="40">
        <f t="shared" ref="N55:N56" si="23">(H55/B55)*10</f>
        <v>2.6113828368163627</v>
      </c>
      <c r="O55" s="201">
        <f t="shared" ref="O55:O56" si="24">(I55/C55)*10</f>
        <v>3.2000349711488019</v>
      </c>
      <c r="P55" s="67">
        <f t="shared" ref="P55:P56" si="25">(O55-N55)/N55</f>
        <v>0.22541778479714891</v>
      </c>
    </row>
    <row r="56" spans="1:16" ht="20.100000000000001" customHeight="1" x14ac:dyDescent="0.25">
      <c r="A56" s="45" t="s">
        <v>181</v>
      </c>
      <c r="B56" s="25">
        <v>27.2</v>
      </c>
      <c r="C56" s="188">
        <v>55.52</v>
      </c>
      <c r="D56" s="345">
        <f t="shared" si="11"/>
        <v>1.5695099609065071E-3</v>
      </c>
      <c r="E56" s="295">
        <f t="shared" si="12"/>
        <v>2.9694317538794626E-3</v>
      </c>
      <c r="F56" s="67">
        <f t="shared" si="18"/>
        <v>1.0411764705882354</v>
      </c>
      <c r="H56" s="25">
        <v>7.3730000000000002</v>
      </c>
      <c r="I56" s="188">
        <v>12.326000000000001</v>
      </c>
      <c r="J56" s="345">
        <f t="shared" si="13"/>
        <v>1.5535599975894851E-3</v>
      </c>
      <c r="K56" s="295">
        <f t="shared" si="14"/>
        <v>2.3564777711842107E-3</v>
      </c>
      <c r="L56" s="67">
        <f t="shared" si="15"/>
        <v>0.67177539671775399</v>
      </c>
      <c r="N56" s="40">
        <f t="shared" si="23"/>
        <v>2.7106617647058822</v>
      </c>
      <c r="O56" s="201">
        <f t="shared" si="24"/>
        <v>2.2201008645533142</v>
      </c>
      <c r="P56" s="67">
        <f t="shared" si="25"/>
        <v>-0.18097458950427028</v>
      </c>
    </row>
    <row r="57" spans="1:16" ht="20.100000000000001" customHeight="1" x14ac:dyDescent="0.25">
      <c r="A57" s="45" t="s">
        <v>187</v>
      </c>
      <c r="B57" s="25"/>
      <c r="C57" s="188">
        <v>18.439999999999998</v>
      </c>
      <c r="D57" s="345">
        <f t="shared" si="11"/>
        <v>0</v>
      </c>
      <c r="E57" s="295">
        <f t="shared" si="12"/>
        <v>9.8624498453777536E-4</v>
      </c>
      <c r="F57" s="67"/>
      <c r="H57" s="25"/>
      <c r="I57" s="188">
        <v>10.228</v>
      </c>
      <c r="J57" s="345">
        <f t="shared" si="13"/>
        <v>0</v>
      </c>
      <c r="K57" s="295">
        <f t="shared" si="14"/>
        <v>1.9553833071290039E-3</v>
      </c>
      <c r="L57" s="67"/>
      <c r="N57" s="40"/>
      <c r="O57" s="201">
        <f t="shared" si="17"/>
        <v>5.5466377440347081</v>
      </c>
      <c r="P57" s="67"/>
    </row>
    <row r="58" spans="1:16" ht="20.100000000000001" customHeight="1" x14ac:dyDescent="0.25">
      <c r="A58" s="45" t="s">
        <v>180</v>
      </c>
      <c r="B58" s="25">
        <v>0.57000000000000006</v>
      </c>
      <c r="C58" s="188">
        <v>6.4399999999999995</v>
      </c>
      <c r="D58" s="345">
        <f t="shared" si="11"/>
        <v>3.2890466092526071E-5</v>
      </c>
      <c r="E58" s="295">
        <f t="shared" si="12"/>
        <v>3.4443696856959182E-4</v>
      </c>
      <c r="F58" s="67">
        <f t="shared" ref="F58" si="26">(C58-B58)/B58</f>
        <v>10.298245614035086</v>
      </c>
      <c r="H58" s="25">
        <v>0.253</v>
      </c>
      <c r="I58" s="188">
        <v>5.9079999999999995</v>
      </c>
      <c r="J58" s="345">
        <f t="shared" si="13"/>
        <v>5.3309464178779297E-5</v>
      </c>
      <c r="K58" s="295">
        <f t="shared" si="14"/>
        <v>1.1294881285215247E-3</v>
      </c>
      <c r="L58" s="67">
        <f t="shared" si="15"/>
        <v>22.351778656126481</v>
      </c>
      <c r="N58" s="40">
        <f t="shared" si="16"/>
        <v>4.4385964912280693</v>
      </c>
      <c r="O58" s="201">
        <f t="shared" si="17"/>
        <v>9.1739130434782616</v>
      </c>
      <c r="P58" s="67">
        <f t="shared" ref="P58" si="27">(O58-N58)/N58</f>
        <v>1.0668499742223756</v>
      </c>
    </row>
    <row r="59" spans="1:16" ht="20.100000000000001" customHeight="1" x14ac:dyDescent="0.25">
      <c r="A59" s="45" t="s">
        <v>190</v>
      </c>
      <c r="B59" s="25"/>
      <c r="C59" s="188">
        <v>14.85</v>
      </c>
      <c r="D59" s="345">
        <f t="shared" si="11"/>
        <v>0</v>
      </c>
      <c r="E59" s="295">
        <f t="shared" si="12"/>
        <v>7.9423741976062713E-4</v>
      </c>
      <c r="F59" s="67"/>
      <c r="H59" s="25"/>
      <c r="I59" s="188">
        <v>5.4950000000000001</v>
      </c>
      <c r="J59" s="345">
        <f t="shared" si="13"/>
        <v>0</v>
      </c>
      <c r="K59" s="295">
        <f t="shared" si="14"/>
        <v>1.050531020011134E-3</v>
      </c>
      <c r="L59" s="67"/>
      <c r="N59" s="40"/>
      <c r="O59" s="201">
        <f t="shared" si="17"/>
        <v>3.7003367003367007</v>
      </c>
      <c r="P59" s="67"/>
    </row>
    <row r="60" spans="1:16" ht="20.100000000000001" customHeight="1" x14ac:dyDescent="0.25">
      <c r="A60" s="45" t="s">
        <v>188</v>
      </c>
      <c r="B60" s="25">
        <v>3.69</v>
      </c>
      <c r="C60" s="188">
        <v>15.370000000000001</v>
      </c>
      <c r="D60" s="345">
        <f t="shared" si="11"/>
        <v>2.1292249102003718E-4</v>
      </c>
      <c r="E60" s="295">
        <f t="shared" si="12"/>
        <v>8.2204910045258184E-4</v>
      </c>
      <c r="F60" s="67">
        <f t="shared" ref="F60" si="28">(C60-B60)/B60</f>
        <v>3.1653116531165315</v>
      </c>
      <c r="H60" s="25">
        <v>1.4330000000000001</v>
      </c>
      <c r="I60" s="188">
        <v>4.7460000000000004</v>
      </c>
      <c r="J60" s="345">
        <f t="shared" si="13"/>
        <v>3.0194649078336256E-4</v>
      </c>
      <c r="K60" s="295">
        <f t="shared" si="14"/>
        <v>9.0733761983127238E-4</v>
      </c>
      <c r="L60" s="67">
        <f t="shared" si="15"/>
        <v>2.3119330076762039</v>
      </c>
      <c r="N60" s="40">
        <f t="shared" ref="N60" si="29">(H60/B60)*10</f>
        <v>3.8834688346883475</v>
      </c>
      <c r="O60" s="201">
        <f t="shared" ref="O60" si="30">(I60/C60)*10</f>
        <v>3.0878334417696811</v>
      </c>
      <c r="P60" s="67">
        <f t="shared" ref="P60" si="31">(O60-N60)/N60</f>
        <v>-0.20487750173551139</v>
      </c>
    </row>
    <row r="61" spans="1:16" ht="20.100000000000001" customHeight="1" thickBot="1" x14ac:dyDescent="0.3">
      <c r="A61" s="14" t="s">
        <v>17</v>
      </c>
      <c r="B61" s="25">
        <f>B62-SUM(B39:B60)</f>
        <v>1.2199999999975262</v>
      </c>
      <c r="C61" s="188">
        <f>C62-SUM(C39:C60)</f>
        <v>7.8800000000010186</v>
      </c>
      <c r="D61" s="345">
        <f t="shared" si="11"/>
        <v>7.0397137952281472E-5</v>
      </c>
      <c r="E61" s="295">
        <f t="shared" si="12"/>
        <v>4.2145393048582833E-4</v>
      </c>
      <c r="F61" s="67">
        <f t="shared" si="18"/>
        <v>5.4590163934565554</v>
      </c>
      <c r="H61" s="25">
        <f>H62-SUM(H39:H60)</f>
        <v>1.0890000000008513</v>
      </c>
      <c r="I61" s="188">
        <f>I62-SUM(I39:I60)</f>
        <v>4.8549999999995634</v>
      </c>
      <c r="J61" s="345">
        <f t="shared" si="13"/>
        <v>2.2946247624796852E-4</v>
      </c>
      <c r="K61" s="295">
        <f t="shared" si="14"/>
        <v>9.2817617873586829E-4</v>
      </c>
      <c r="L61" s="67">
        <f t="shared" si="15"/>
        <v>3.458218549123754</v>
      </c>
      <c r="N61" s="40">
        <f t="shared" si="16"/>
        <v>8.9262295082217982</v>
      </c>
      <c r="O61" s="201">
        <f t="shared" si="17"/>
        <v>6.1611675126890049</v>
      </c>
      <c r="P61" s="67">
        <f t="shared" si="8"/>
        <v>-0.3097681941726842</v>
      </c>
    </row>
    <row r="62" spans="1:16" ht="26.25" customHeight="1" thickBot="1" x14ac:dyDescent="0.3">
      <c r="A62" s="18" t="s">
        <v>18</v>
      </c>
      <c r="B62" s="47">
        <v>17330.250000000004</v>
      </c>
      <c r="C62" s="199">
        <v>18697.179999999997</v>
      </c>
      <c r="D62" s="351">
        <f>SUM(D39:D61)</f>
        <v>0.99999999999999978</v>
      </c>
      <c r="E62" s="352">
        <f>SUM(E39:E61)</f>
        <v>1</v>
      </c>
      <c r="F62" s="72">
        <f t="shared" si="18"/>
        <v>7.8875376869923561E-2</v>
      </c>
      <c r="G62" s="2"/>
      <c r="H62" s="47">
        <v>4745.8739999999998</v>
      </c>
      <c r="I62" s="199">
        <v>5230.6880000000019</v>
      </c>
      <c r="J62" s="351">
        <f>SUM(J39:J61)</f>
        <v>1.0000000000000004</v>
      </c>
      <c r="K62" s="352">
        <f>SUM(K39:K61)</f>
        <v>1</v>
      </c>
      <c r="L62" s="72">
        <f t="shared" si="15"/>
        <v>0.10215484018328387</v>
      </c>
      <c r="M62" s="2"/>
      <c r="N62" s="35">
        <f t="shared" si="16"/>
        <v>2.7384913662526502</v>
      </c>
      <c r="O62" s="194">
        <f t="shared" si="17"/>
        <v>2.7975812395238226</v>
      </c>
      <c r="P62" s="72">
        <f t="shared" si="8"/>
        <v>2.1577527685263793E-2</v>
      </c>
    </row>
    <row r="64" spans="1:16" ht="15.75" thickBot="1" x14ac:dyDescent="0.3"/>
    <row r="65" spans="1:16" x14ac:dyDescent="0.25">
      <c r="A65" s="437" t="s">
        <v>15</v>
      </c>
      <c r="B65" s="425" t="s">
        <v>1</v>
      </c>
      <c r="C65" s="421"/>
      <c r="D65" s="425" t="s">
        <v>104</v>
      </c>
      <c r="E65" s="421"/>
      <c r="F65" s="176" t="s">
        <v>0</v>
      </c>
      <c r="H65" s="435" t="s">
        <v>19</v>
      </c>
      <c r="I65" s="436"/>
      <c r="J65" s="425" t="s">
        <v>104</v>
      </c>
      <c r="K65" s="426"/>
      <c r="L65" s="176" t="s">
        <v>0</v>
      </c>
      <c r="N65" s="433" t="s">
        <v>22</v>
      </c>
      <c r="O65" s="421"/>
      <c r="P65" s="176" t="s">
        <v>0</v>
      </c>
    </row>
    <row r="66" spans="1:16" x14ac:dyDescent="0.25">
      <c r="A66" s="438"/>
      <c r="B66" s="428" t="str">
        <f>B5</f>
        <v>jan</v>
      </c>
      <c r="C66" s="430"/>
      <c r="D66" s="428" t="str">
        <f>B5</f>
        <v>jan</v>
      </c>
      <c r="E66" s="430"/>
      <c r="F66" s="177" t="str">
        <f>F37</f>
        <v>2022/2021</v>
      </c>
      <c r="H66" s="431" t="str">
        <f>B5</f>
        <v>jan</v>
      </c>
      <c r="I66" s="430"/>
      <c r="J66" s="428" t="str">
        <f>B5</f>
        <v>jan</v>
      </c>
      <c r="K66" s="429"/>
      <c r="L66" s="177" t="str">
        <f>L37</f>
        <v>2022/2021</v>
      </c>
      <c r="N66" s="431" t="str">
        <f>B5</f>
        <v>jan</v>
      </c>
      <c r="O66" s="429"/>
      <c r="P66" s="177" t="str">
        <f>P37</f>
        <v>2022/2021</v>
      </c>
    </row>
    <row r="67" spans="1:16" ht="19.5" customHeight="1" thickBot="1" x14ac:dyDescent="0.3">
      <c r="A67" s="439"/>
      <c r="B67" s="120">
        <f>B6</f>
        <v>2021</v>
      </c>
      <c r="C67" s="180">
        <f>C6</f>
        <v>2022</v>
      </c>
      <c r="D67" s="120">
        <f>B6</f>
        <v>2021</v>
      </c>
      <c r="E67" s="180">
        <f>C6</f>
        <v>2022</v>
      </c>
      <c r="F67" s="178" t="s">
        <v>1</v>
      </c>
      <c r="H67" s="31">
        <f>B6</f>
        <v>2021</v>
      </c>
      <c r="I67" s="180">
        <f>C6</f>
        <v>2022</v>
      </c>
      <c r="J67" s="120">
        <f>B6</f>
        <v>2021</v>
      </c>
      <c r="K67" s="180">
        <f>C6</f>
        <v>2022</v>
      </c>
      <c r="L67" s="357">
        <v>1000</v>
      </c>
      <c r="N67" s="31">
        <f>B6</f>
        <v>2021</v>
      </c>
      <c r="O67" s="180">
        <f>C6</f>
        <v>2022</v>
      </c>
      <c r="P67" s="178"/>
    </row>
    <row r="68" spans="1:16" ht="20.100000000000001" customHeight="1" x14ac:dyDescent="0.25">
      <c r="A68" s="45" t="s">
        <v>155</v>
      </c>
      <c r="B68" s="46">
        <v>6591.8</v>
      </c>
      <c r="C68" s="195">
        <v>6750.75</v>
      </c>
      <c r="D68" s="345">
        <f>B68/$B$96</f>
        <v>0.23100251545261671</v>
      </c>
      <c r="E68" s="344">
        <f>C68/$C$96</f>
        <v>0.22216177899234663</v>
      </c>
      <c r="F68" s="76">
        <f t="shared" ref="F68:F75" si="32">(C68-B68)/B68</f>
        <v>2.4113292272216969E-2</v>
      </c>
      <c r="H68" s="25">
        <v>2254.5879999999997</v>
      </c>
      <c r="I68" s="195">
        <v>2641.038</v>
      </c>
      <c r="J68" s="343">
        <f>H68/$H$96</f>
        <v>0.23264552263332275</v>
      </c>
      <c r="K68" s="344">
        <f>I68/$I$96</f>
        <v>0.22702292047504105</v>
      </c>
      <c r="L68" s="76">
        <f t="shared" ref="L68:L96" si="33">(I68-H68)/H68</f>
        <v>0.17140603959570455</v>
      </c>
      <c r="N68" s="49">
        <f t="shared" ref="N68:N96" si="34">(H68/B68)*10</f>
        <v>3.4202918777875535</v>
      </c>
      <c r="O68" s="197">
        <f t="shared" ref="O68:O96" si="35">(I68/C68)*10</f>
        <v>3.9122141984223973</v>
      </c>
      <c r="P68" s="76">
        <f t="shared" si="8"/>
        <v>0.14382466123126547</v>
      </c>
    </row>
    <row r="69" spans="1:16" ht="20.100000000000001" customHeight="1" x14ac:dyDescent="0.25">
      <c r="A69" s="45" t="s">
        <v>154</v>
      </c>
      <c r="B69" s="25">
        <v>6620.6200000000008</v>
      </c>
      <c r="C69" s="188">
        <v>5619.7</v>
      </c>
      <c r="D69" s="345">
        <f t="shared" ref="D69:D95" si="36">B69/$B$96</f>
        <v>0.23201248124274151</v>
      </c>
      <c r="E69" s="295">
        <f t="shared" ref="E69:E95" si="37">C69/$C$96</f>
        <v>0.18493982881950749</v>
      </c>
      <c r="F69" s="67">
        <f t="shared" si="32"/>
        <v>-0.15118221556289302</v>
      </c>
      <c r="H69" s="25">
        <v>1861.0269999999998</v>
      </c>
      <c r="I69" s="188">
        <v>2110.2640000000001</v>
      </c>
      <c r="J69" s="294">
        <f t="shared" ref="J69:J96" si="38">H69/$H$96</f>
        <v>0.19203490795201816</v>
      </c>
      <c r="K69" s="295">
        <f t="shared" ref="K69:K96" si="39">I69/$I$96</f>
        <v>0.1813977293220855</v>
      </c>
      <c r="L69" s="67">
        <f t="shared" si="33"/>
        <v>0.13392444064486991</v>
      </c>
      <c r="N69" s="48">
        <f t="shared" si="34"/>
        <v>2.8109557715138456</v>
      </c>
      <c r="O69" s="191">
        <f t="shared" si="35"/>
        <v>3.7551186006370454</v>
      </c>
      <c r="P69" s="67">
        <f t="shared" si="8"/>
        <v>0.33588676089866726</v>
      </c>
    </row>
    <row r="70" spans="1:16" ht="20.100000000000001" customHeight="1" x14ac:dyDescent="0.25">
      <c r="A70" s="45" t="s">
        <v>157</v>
      </c>
      <c r="B70" s="25">
        <v>5791.83</v>
      </c>
      <c r="C70" s="188">
        <v>4604.1100000000006</v>
      </c>
      <c r="D70" s="345">
        <f t="shared" si="36"/>
        <v>0.20296843033373724</v>
      </c>
      <c r="E70" s="295">
        <f t="shared" si="37"/>
        <v>0.15151757482893799</v>
      </c>
      <c r="F70" s="67">
        <f t="shared" si="32"/>
        <v>-0.20506817361697413</v>
      </c>
      <c r="H70" s="25">
        <v>2250.5480000000002</v>
      </c>
      <c r="I70" s="188">
        <v>1914.2560000000001</v>
      </c>
      <c r="J70" s="294">
        <f t="shared" si="38"/>
        <v>0.23222864473304186</v>
      </c>
      <c r="K70" s="295">
        <f t="shared" si="39"/>
        <v>0.164548934039143</v>
      </c>
      <c r="L70" s="67">
        <f t="shared" si="33"/>
        <v>-0.14942671740393901</v>
      </c>
      <c r="N70" s="48">
        <f t="shared" si="34"/>
        <v>3.8857286902412542</v>
      </c>
      <c r="O70" s="191">
        <f t="shared" si="35"/>
        <v>4.1577112623286583</v>
      </c>
      <c r="P70" s="67">
        <f t="shared" si="8"/>
        <v>6.9995255399706621E-2</v>
      </c>
    </row>
    <row r="71" spans="1:16" ht="20.100000000000001" customHeight="1" x14ac:dyDescent="0.25">
      <c r="A71" s="45" t="s">
        <v>160</v>
      </c>
      <c r="B71" s="25">
        <v>3110.5699999999997</v>
      </c>
      <c r="C71" s="188">
        <v>3289.5999999999995</v>
      </c>
      <c r="D71" s="345">
        <f t="shared" si="36"/>
        <v>0.10900656793158862</v>
      </c>
      <c r="E71" s="295">
        <f t="shared" si="37"/>
        <v>0.10825810290311792</v>
      </c>
      <c r="F71" s="67">
        <f t="shared" si="32"/>
        <v>5.7555367665733215E-2</v>
      </c>
      <c r="H71" s="25">
        <v>1117.6180000000002</v>
      </c>
      <c r="I71" s="188">
        <v>1387.74</v>
      </c>
      <c r="J71" s="294">
        <f t="shared" si="38"/>
        <v>0.11532431810796871</v>
      </c>
      <c r="K71" s="295">
        <f t="shared" si="39"/>
        <v>0.11928975942793457</v>
      </c>
      <c r="L71" s="67">
        <f t="shared" si="33"/>
        <v>0.24169438931727996</v>
      </c>
      <c r="N71" s="48">
        <f t="shared" si="34"/>
        <v>3.5929684913054527</v>
      </c>
      <c r="O71" s="191">
        <f t="shared" si="35"/>
        <v>4.2185676070038918</v>
      </c>
      <c r="P71" s="67">
        <f t="shared" si="8"/>
        <v>0.17411761812337428</v>
      </c>
    </row>
    <row r="72" spans="1:16" ht="20.100000000000001" customHeight="1" x14ac:dyDescent="0.25">
      <c r="A72" s="45" t="s">
        <v>156</v>
      </c>
      <c r="B72" s="25">
        <v>1414.3999999999999</v>
      </c>
      <c r="C72" s="188">
        <v>3490.32</v>
      </c>
      <c r="D72" s="345">
        <f t="shared" si="36"/>
        <v>4.9566121219724667E-2</v>
      </c>
      <c r="E72" s="295">
        <f t="shared" si="37"/>
        <v>0.1148636374406647</v>
      </c>
      <c r="F72" s="67">
        <f t="shared" si="32"/>
        <v>1.4677036199095024</v>
      </c>
      <c r="H72" s="25">
        <v>416.13699999999994</v>
      </c>
      <c r="I72" s="188">
        <v>1103.9770000000001</v>
      </c>
      <c r="J72" s="294">
        <f t="shared" si="38"/>
        <v>4.2940177918122081E-2</v>
      </c>
      <c r="K72" s="295">
        <f t="shared" si="39"/>
        <v>9.4897567803747765E-2</v>
      </c>
      <c r="L72" s="67">
        <f t="shared" si="33"/>
        <v>1.6529171883298055</v>
      </c>
      <c r="N72" s="48">
        <f t="shared" si="34"/>
        <v>2.9421450791855204</v>
      </c>
      <c r="O72" s="191">
        <f t="shared" si="35"/>
        <v>3.1629678654106215</v>
      </c>
      <c r="P72" s="67">
        <f t="shared" ref="P72:P75" si="40">(O72-N72)/N72</f>
        <v>7.5055029674550203E-2</v>
      </c>
    </row>
    <row r="73" spans="1:16" ht="20.100000000000001" customHeight="1" x14ac:dyDescent="0.25">
      <c r="A73" s="45" t="s">
        <v>161</v>
      </c>
      <c r="B73" s="25">
        <v>700.96</v>
      </c>
      <c r="C73" s="188">
        <v>708.81</v>
      </c>
      <c r="D73" s="345">
        <f t="shared" si="36"/>
        <v>2.4564386545657669E-2</v>
      </c>
      <c r="E73" s="295">
        <f t="shared" si="37"/>
        <v>2.3326369746704469E-2</v>
      </c>
      <c r="F73" s="67">
        <f t="shared" si="32"/>
        <v>1.1198927185573939E-2</v>
      </c>
      <c r="H73" s="25">
        <v>255.34199999999998</v>
      </c>
      <c r="I73" s="188">
        <v>347.39499999999998</v>
      </c>
      <c r="J73" s="294">
        <f t="shared" si="38"/>
        <v>2.634812792414308E-2</v>
      </c>
      <c r="K73" s="295">
        <f t="shared" si="39"/>
        <v>2.9861981334015974E-2</v>
      </c>
      <c r="L73" s="67">
        <f t="shared" si="33"/>
        <v>0.36050865114238945</v>
      </c>
      <c r="N73" s="48">
        <f t="shared" si="34"/>
        <v>3.6427470897055465</v>
      </c>
      <c r="O73" s="191">
        <f t="shared" si="35"/>
        <v>4.9011018467572409</v>
      </c>
      <c r="P73" s="67">
        <f t="shared" si="40"/>
        <v>0.34544115363040773</v>
      </c>
    </row>
    <row r="74" spans="1:16" ht="20.100000000000001" customHeight="1" x14ac:dyDescent="0.25">
      <c r="A74" s="45" t="s">
        <v>191</v>
      </c>
      <c r="B74" s="25">
        <v>313.64999999999998</v>
      </c>
      <c r="C74" s="188">
        <v>1469.05</v>
      </c>
      <c r="D74" s="345">
        <f t="shared" si="36"/>
        <v>1.0991525679133656E-2</v>
      </c>
      <c r="E74" s="295">
        <f t="shared" si="37"/>
        <v>4.8345259627257234E-2</v>
      </c>
      <c r="F74" s="67">
        <f t="shared" si="32"/>
        <v>3.6837238960624905</v>
      </c>
      <c r="H74" s="25">
        <v>92.218999999999994</v>
      </c>
      <c r="I74" s="188">
        <v>311.399</v>
      </c>
      <c r="J74" s="294">
        <f t="shared" si="38"/>
        <v>9.5158571995071339E-3</v>
      </c>
      <c r="K74" s="295">
        <f t="shared" si="39"/>
        <v>2.6767774796503233E-2</v>
      </c>
      <c r="L74" s="67">
        <f t="shared" si="33"/>
        <v>2.3767336449104852</v>
      </c>
      <c r="N74" s="48">
        <f t="shared" si="34"/>
        <v>2.9401881077634306</v>
      </c>
      <c r="O74" s="191">
        <f t="shared" si="35"/>
        <v>2.1197304380381881</v>
      </c>
      <c r="P74" s="67">
        <f t="shared" si="40"/>
        <v>-0.27904938039809835</v>
      </c>
    </row>
    <row r="75" spans="1:16" ht="20.100000000000001" customHeight="1" x14ac:dyDescent="0.25">
      <c r="A75" s="45" t="s">
        <v>175</v>
      </c>
      <c r="B75" s="25">
        <v>468.64</v>
      </c>
      <c r="C75" s="188">
        <v>535.04</v>
      </c>
      <c r="D75" s="345">
        <f t="shared" si="36"/>
        <v>1.6422982924499271E-2</v>
      </c>
      <c r="E75" s="295">
        <f t="shared" si="37"/>
        <v>1.7607738137549921E-2</v>
      </c>
      <c r="F75" s="67">
        <f t="shared" si="32"/>
        <v>0.14168658245134855</v>
      </c>
      <c r="H75" s="25">
        <v>235.78299999999999</v>
      </c>
      <c r="I75" s="188">
        <v>225.166</v>
      </c>
      <c r="J75" s="294">
        <f t="shared" si="38"/>
        <v>2.432988167374826E-2</v>
      </c>
      <c r="K75" s="295">
        <f t="shared" si="39"/>
        <v>1.9355209168396323E-2</v>
      </c>
      <c r="L75" s="67">
        <f t="shared" si="33"/>
        <v>-4.5028691635953362E-2</v>
      </c>
      <c r="N75" s="48">
        <f t="shared" si="34"/>
        <v>5.0312179924889042</v>
      </c>
      <c r="O75" s="191">
        <f t="shared" si="35"/>
        <v>4.2083956339712918</v>
      </c>
      <c r="P75" s="67">
        <f t="shared" si="40"/>
        <v>-0.16354337254835755</v>
      </c>
    </row>
    <row r="76" spans="1:16" ht="20.100000000000001" customHeight="1" x14ac:dyDescent="0.25">
      <c r="A76" s="45" t="s">
        <v>169</v>
      </c>
      <c r="B76" s="25">
        <v>393.71000000000004</v>
      </c>
      <c r="C76" s="188">
        <v>918.78</v>
      </c>
      <c r="D76" s="345">
        <f t="shared" si="36"/>
        <v>1.379714195801598E-2</v>
      </c>
      <c r="E76" s="295">
        <f t="shared" si="37"/>
        <v>3.0236314380267113E-2</v>
      </c>
      <c r="F76" s="67">
        <f t="shared" ref="F76:F81" si="41">(C76-B76)/B76</f>
        <v>1.3336465926697312</v>
      </c>
      <c r="H76" s="25">
        <v>85.555000000000007</v>
      </c>
      <c r="I76" s="188">
        <v>217.10300000000001</v>
      </c>
      <c r="J76" s="294">
        <f t="shared" si="38"/>
        <v>8.8282150392417283E-3</v>
      </c>
      <c r="K76" s="295">
        <f t="shared" si="39"/>
        <v>1.8662115843805668E-2</v>
      </c>
      <c r="L76" s="67">
        <f t="shared" si="33"/>
        <v>1.537584010285781</v>
      </c>
      <c r="N76" s="48">
        <f t="shared" si="34"/>
        <v>2.1730461507200731</v>
      </c>
      <c r="O76" s="191">
        <f t="shared" si="35"/>
        <v>2.3629486928317989</v>
      </c>
      <c r="P76" s="67">
        <f t="shared" ref="P76:P81" si="42">(O76-N76)/N76</f>
        <v>8.7390017947294188E-2</v>
      </c>
    </row>
    <row r="77" spans="1:16" ht="20.100000000000001" customHeight="1" x14ac:dyDescent="0.25">
      <c r="A77" s="45" t="s">
        <v>170</v>
      </c>
      <c r="B77" s="25">
        <v>553.79999999999995</v>
      </c>
      <c r="C77" s="188">
        <v>361.11</v>
      </c>
      <c r="D77" s="345">
        <f t="shared" si="36"/>
        <v>1.9407323198164253E-2</v>
      </c>
      <c r="E77" s="295">
        <f t="shared" si="37"/>
        <v>1.1883841056464287E-2</v>
      </c>
      <c r="F77" s="67">
        <f t="shared" si="41"/>
        <v>-0.34794149512459366</v>
      </c>
      <c r="H77" s="25">
        <v>164.38300000000001</v>
      </c>
      <c r="I77" s="188">
        <v>167.40700000000001</v>
      </c>
      <c r="J77" s="294">
        <f t="shared" si="38"/>
        <v>1.6962287099476045E-2</v>
      </c>
      <c r="K77" s="295">
        <f t="shared" si="39"/>
        <v>1.4390260968590833E-2</v>
      </c>
      <c r="L77" s="67">
        <f t="shared" si="33"/>
        <v>1.8396062853214754E-2</v>
      </c>
      <c r="N77" s="48">
        <f t="shared" si="34"/>
        <v>2.9682737450343089</v>
      </c>
      <c r="O77" s="191">
        <f t="shared" si="35"/>
        <v>4.6359004181551331</v>
      </c>
      <c r="P77" s="67">
        <f t="shared" si="42"/>
        <v>0.56181700758248254</v>
      </c>
    </row>
    <row r="78" spans="1:16" ht="20.100000000000001" customHeight="1" x14ac:dyDescent="0.25">
      <c r="A78" s="45" t="s">
        <v>193</v>
      </c>
      <c r="B78" s="25">
        <v>43.65</v>
      </c>
      <c r="C78" s="188">
        <v>217.37</v>
      </c>
      <c r="D78" s="345">
        <f t="shared" si="36"/>
        <v>1.529667131816305E-3</v>
      </c>
      <c r="E78" s="295">
        <f t="shared" si="37"/>
        <v>7.153472710375349E-3</v>
      </c>
      <c r="F78" s="67">
        <f t="shared" si="41"/>
        <v>3.9798396334478809</v>
      </c>
      <c r="H78" s="25">
        <v>48.470999999999997</v>
      </c>
      <c r="I78" s="188">
        <v>151.80200000000002</v>
      </c>
      <c r="J78" s="294">
        <f t="shared" si="38"/>
        <v>5.0016061149796712E-3</v>
      </c>
      <c r="K78" s="295">
        <f t="shared" si="39"/>
        <v>1.3048859340135274E-2</v>
      </c>
      <c r="L78" s="67">
        <f t="shared" si="33"/>
        <v>2.1318107734521679</v>
      </c>
      <c r="N78" s="48">
        <f t="shared" si="34"/>
        <v>11.10446735395189</v>
      </c>
      <c r="O78" s="191">
        <f t="shared" si="35"/>
        <v>6.9835763904862684</v>
      </c>
      <c r="P78" s="67">
        <f t="shared" si="42"/>
        <v>-0.37110208280265389</v>
      </c>
    </row>
    <row r="79" spans="1:16" ht="20.100000000000001" customHeight="1" x14ac:dyDescent="0.25">
      <c r="A79" s="45" t="s">
        <v>172</v>
      </c>
      <c r="B79" s="25">
        <v>30.849999999999998</v>
      </c>
      <c r="C79" s="188">
        <v>80.31</v>
      </c>
      <c r="D79" s="345">
        <f t="shared" si="36"/>
        <v>1.0811049488323712E-3</v>
      </c>
      <c r="E79" s="295">
        <f t="shared" si="37"/>
        <v>2.6429378174092299E-3</v>
      </c>
      <c r="F79" s="67">
        <f t="shared" si="41"/>
        <v>1.6032414910858999</v>
      </c>
      <c r="H79" s="25">
        <v>50.332000000000001</v>
      </c>
      <c r="I79" s="188">
        <v>139.33600000000001</v>
      </c>
      <c r="J79" s="294">
        <f t="shared" si="38"/>
        <v>5.1936382368665147E-3</v>
      </c>
      <c r="K79" s="295">
        <f t="shared" si="39"/>
        <v>1.1977285312559047E-2</v>
      </c>
      <c r="L79" s="67">
        <f t="shared" si="33"/>
        <v>1.7683382341254077</v>
      </c>
      <c r="N79" s="48">
        <f t="shared" si="34"/>
        <v>16.315072933549434</v>
      </c>
      <c r="O79" s="191">
        <f t="shared" si="35"/>
        <v>17.34976964263479</v>
      </c>
      <c r="P79" s="67">
        <f t="shared" si="42"/>
        <v>6.3419680273550091E-2</v>
      </c>
    </row>
    <row r="80" spans="1:16" ht="20.100000000000001" customHeight="1" x14ac:dyDescent="0.25">
      <c r="A80" s="45" t="s">
        <v>173</v>
      </c>
      <c r="B80" s="25">
        <v>430.7</v>
      </c>
      <c r="C80" s="188">
        <v>254.67</v>
      </c>
      <c r="D80" s="345">
        <f t="shared" si="36"/>
        <v>1.5093416578998455E-2</v>
      </c>
      <c r="E80" s="295">
        <f t="shared" si="37"/>
        <v>8.3809858543096565E-3</v>
      </c>
      <c r="F80" s="67">
        <f t="shared" si="41"/>
        <v>-0.40870675644299981</v>
      </c>
      <c r="H80" s="25">
        <v>199.64000000000001</v>
      </c>
      <c r="I80" s="188">
        <v>133.32</v>
      </c>
      <c r="J80" s="294">
        <f t="shared" si="38"/>
        <v>2.0600372280219961E-2</v>
      </c>
      <c r="K80" s="295">
        <f t="shared" si="39"/>
        <v>1.1460151560762272E-2</v>
      </c>
      <c r="L80" s="67">
        <f t="shared" si="33"/>
        <v>-0.33219795632137855</v>
      </c>
      <c r="N80" s="48">
        <f t="shared" si="34"/>
        <v>4.6352449500812636</v>
      </c>
      <c r="O80" s="191">
        <f t="shared" si="35"/>
        <v>5.2350100129579458</v>
      </c>
      <c r="P80" s="67">
        <f t="shared" si="42"/>
        <v>0.12939231245290872</v>
      </c>
    </row>
    <row r="81" spans="1:16" ht="20.100000000000001" customHeight="1" x14ac:dyDescent="0.25">
      <c r="A81" s="45" t="s">
        <v>197</v>
      </c>
      <c r="B81" s="25">
        <v>298.13</v>
      </c>
      <c r="C81" s="188">
        <v>556.21</v>
      </c>
      <c r="D81" s="345">
        <f t="shared" si="36"/>
        <v>1.0447644032265635E-2</v>
      </c>
      <c r="E81" s="295">
        <f t="shared" si="37"/>
        <v>1.8304425892431673E-2</v>
      </c>
      <c r="F81" s="67">
        <f t="shared" si="41"/>
        <v>0.86566263039613611</v>
      </c>
      <c r="H81" s="25">
        <v>56.606999999999999</v>
      </c>
      <c r="I81" s="188">
        <v>121.014</v>
      </c>
      <c r="J81" s="294">
        <f t="shared" si="38"/>
        <v>5.8411404210900186E-3</v>
      </c>
      <c r="K81" s="295">
        <f t="shared" si="39"/>
        <v>1.0402331090414683E-2</v>
      </c>
      <c r="L81" s="67">
        <f t="shared" si="33"/>
        <v>1.1377921458476867</v>
      </c>
      <c r="N81" s="48">
        <f t="shared" si="34"/>
        <v>1.8987354509777612</v>
      </c>
      <c r="O81" s="191">
        <f t="shared" si="35"/>
        <v>2.1756890383128673</v>
      </c>
      <c r="P81" s="67">
        <f t="shared" si="42"/>
        <v>0.14586212481179922</v>
      </c>
    </row>
    <row r="82" spans="1:16" ht="20.100000000000001" customHeight="1" x14ac:dyDescent="0.25">
      <c r="A82" s="45" t="s">
        <v>195</v>
      </c>
      <c r="B82" s="25"/>
      <c r="C82" s="188">
        <v>286.73</v>
      </c>
      <c r="D82" s="345">
        <f t="shared" si="36"/>
        <v>0</v>
      </c>
      <c r="E82" s="295">
        <f t="shared" si="37"/>
        <v>9.4360547925009149E-3</v>
      </c>
      <c r="F82" s="67" t="e">
        <f t="shared" ref="F82:F93" si="43">(C82-B82)/B82</f>
        <v>#DIV/0!</v>
      </c>
      <c r="H82" s="25"/>
      <c r="I82" s="188">
        <v>97.998999999999995</v>
      </c>
      <c r="J82" s="294">
        <f t="shared" si="38"/>
        <v>0</v>
      </c>
      <c r="K82" s="295">
        <f t="shared" si="39"/>
        <v>8.4239678428078453E-3</v>
      </c>
      <c r="L82" s="67" t="e">
        <f t="shared" si="33"/>
        <v>#DIV/0!</v>
      </c>
      <c r="N82" s="48" t="e">
        <f t="shared" si="34"/>
        <v>#DIV/0!</v>
      </c>
      <c r="O82" s="191">
        <f t="shared" si="35"/>
        <v>3.41781466885223</v>
      </c>
      <c r="P82" s="67" t="e">
        <f t="shared" ref="P82:P87" si="44">(O82-N82)/N82</f>
        <v>#DIV/0!</v>
      </c>
    </row>
    <row r="83" spans="1:16" ht="20.100000000000001" customHeight="1" x14ac:dyDescent="0.25">
      <c r="A83" s="45" t="s">
        <v>196</v>
      </c>
      <c r="B83" s="25">
        <v>25.939999999999998</v>
      </c>
      <c r="C83" s="188">
        <v>27.68</v>
      </c>
      <c r="D83" s="345">
        <f t="shared" si="36"/>
        <v>9.0903929895337794E-4</v>
      </c>
      <c r="E83" s="295">
        <f t="shared" si="37"/>
        <v>9.1092664407779202E-4</v>
      </c>
      <c r="F83" s="67">
        <f t="shared" si="43"/>
        <v>6.707787201233624E-2</v>
      </c>
      <c r="H83" s="25">
        <v>10.305</v>
      </c>
      <c r="I83" s="188">
        <v>59.572000000000003</v>
      </c>
      <c r="J83" s="294">
        <f t="shared" si="38"/>
        <v>1.0633482085136579E-3</v>
      </c>
      <c r="K83" s="295">
        <f t="shared" si="39"/>
        <v>5.1207931951524916E-3</v>
      </c>
      <c r="L83" s="67">
        <f t="shared" si="33"/>
        <v>4.7808830664725868</v>
      </c>
      <c r="N83" s="48">
        <f t="shared" si="34"/>
        <v>3.9726291441788746</v>
      </c>
      <c r="O83" s="191">
        <f t="shared" si="35"/>
        <v>21.521676300578036</v>
      </c>
      <c r="P83" s="67">
        <f t="shared" si="44"/>
        <v>4.4174894055021277</v>
      </c>
    </row>
    <row r="84" spans="1:16" ht="20.100000000000001" customHeight="1" x14ac:dyDescent="0.25">
      <c r="A84" s="45" t="s">
        <v>192</v>
      </c>
      <c r="B84" s="25">
        <v>27.19</v>
      </c>
      <c r="C84" s="188">
        <v>141.82999999999998</v>
      </c>
      <c r="D84" s="345">
        <f t="shared" si="36"/>
        <v>9.5284419963540294E-4</v>
      </c>
      <c r="E84" s="295">
        <f t="shared" si="37"/>
        <v>4.6675117749116046E-3</v>
      </c>
      <c r="F84" s="67">
        <f t="shared" si="43"/>
        <v>4.2162559764619338</v>
      </c>
      <c r="H84" s="25">
        <v>12.815000000000001</v>
      </c>
      <c r="I84" s="188">
        <v>52.923000000000002</v>
      </c>
      <c r="J84" s="294">
        <f t="shared" si="38"/>
        <v>1.3223490822030595E-3</v>
      </c>
      <c r="K84" s="295">
        <f t="shared" si="39"/>
        <v>4.5492469325699204E-3</v>
      </c>
      <c r="L84" s="67">
        <f t="shared" si="33"/>
        <v>3.1297698010144361</v>
      </c>
      <c r="N84" s="48">
        <f t="shared" si="34"/>
        <v>4.7131298271423319</v>
      </c>
      <c r="O84" s="191">
        <f t="shared" si="35"/>
        <v>3.7314390467461052</v>
      </c>
      <c r="P84" s="67">
        <f t="shared" si="44"/>
        <v>-0.20828850814649555</v>
      </c>
    </row>
    <row r="85" spans="1:16" ht="20.100000000000001" customHeight="1" x14ac:dyDescent="0.25">
      <c r="A85" s="45" t="s">
        <v>202</v>
      </c>
      <c r="B85" s="25">
        <v>2.31</v>
      </c>
      <c r="C85" s="188">
        <v>80.72</v>
      </c>
      <c r="D85" s="345">
        <f t="shared" si="36"/>
        <v>8.0951456460381786E-5</v>
      </c>
      <c r="E85" s="295">
        <f t="shared" si="37"/>
        <v>2.6564305892326362E-3</v>
      </c>
      <c r="F85" s="67">
        <f t="shared" si="43"/>
        <v>33.943722943722939</v>
      </c>
      <c r="H85" s="25">
        <v>0.58899999999999997</v>
      </c>
      <c r="I85" s="188">
        <v>52.605000000000004</v>
      </c>
      <c r="J85" s="294">
        <f t="shared" si="38"/>
        <v>6.0777495857791802E-5</v>
      </c>
      <c r="K85" s="295">
        <f t="shared" si="39"/>
        <v>4.521911737578003E-3</v>
      </c>
      <c r="L85" s="67">
        <f t="shared" si="33"/>
        <v>88.312393887945689</v>
      </c>
      <c r="N85" s="48">
        <f t="shared" si="34"/>
        <v>2.5497835497835499</v>
      </c>
      <c r="O85" s="191">
        <f t="shared" si="35"/>
        <v>6.5169722497522304</v>
      </c>
      <c r="P85" s="67">
        <f t="shared" si="44"/>
        <v>1.5558923424325384</v>
      </c>
    </row>
    <row r="86" spans="1:16" ht="20.100000000000001" customHeight="1" x14ac:dyDescent="0.25">
      <c r="A86" s="45" t="s">
        <v>199</v>
      </c>
      <c r="B86" s="25">
        <v>12.15</v>
      </c>
      <c r="C86" s="188">
        <v>56.089999999999996</v>
      </c>
      <c r="D86" s="345">
        <f t="shared" si="36"/>
        <v>4.2578363462928082E-4</v>
      </c>
      <c r="E86" s="295">
        <f t="shared" si="37"/>
        <v>1.8458770038411614E-3</v>
      </c>
      <c r="F86" s="67">
        <f t="shared" si="43"/>
        <v>3.6164609053497938</v>
      </c>
      <c r="H86" s="25">
        <v>3.2090000000000001</v>
      </c>
      <c r="I86" s="188">
        <v>40.981000000000002</v>
      </c>
      <c r="J86" s="294">
        <f t="shared" si="38"/>
        <v>3.3112900544593195E-4</v>
      </c>
      <c r="K86" s="295">
        <f t="shared" si="39"/>
        <v>3.5227158049174821E-3</v>
      </c>
      <c r="L86" s="67">
        <f t="shared" si="33"/>
        <v>11.770645060766594</v>
      </c>
      <c r="N86" s="48">
        <f t="shared" si="34"/>
        <v>2.6411522633744857</v>
      </c>
      <c r="O86" s="191">
        <f t="shared" si="35"/>
        <v>7.3062934569441973</v>
      </c>
      <c r="P86" s="67">
        <f t="shared" si="44"/>
        <v>1.7663279994350887</v>
      </c>
    </row>
    <row r="87" spans="1:16" ht="20.100000000000001" customHeight="1" x14ac:dyDescent="0.25">
      <c r="A87" s="45" t="s">
        <v>203</v>
      </c>
      <c r="B87" s="25">
        <v>15.12</v>
      </c>
      <c r="C87" s="188">
        <v>43.7</v>
      </c>
      <c r="D87" s="345">
        <f t="shared" si="36"/>
        <v>5.298640786497716E-4</v>
      </c>
      <c r="E87" s="295">
        <f t="shared" si="37"/>
        <v>1.4381320211777281E-3</v>
      </c>
      <c r="F87" s="67">
        <f t="shared" si="43"/>
        <v>1.8902116402116407</v>
      </c>
      <c r="H87" s="25">
        <v>13.401000000000002</v>
      </c>
      <c r="I87" s="188">
        <v>40.472999999999999</v>
      </c>
      <c r="J87" s="294">
        <f t="shared" si="38"/>
        <v>1.382817015263613E-3</v>
      </c>
      <c r="K87" s="295">
        <f t="shared" si="39"/>
        <v>3.4790482607165575E-3</v>
      </c>
      <c r="L87" s="67">
        <f t="shared" si="33"/>
        <v>2.0201477501678973</v>
      </c>
      <c r="N87" s="48">
        <f t="shared" si="34"/>
        <v>8.8630952380952408</v>
      </c>
      <c r="O87" s="191">
        <f t="shared" si="35"/>
        <v>9.2615560640732255</v>
      </c>
      <c r="P87" s="67">
        <f t="shared" si="44"/>
        <v>4.4957299371592617E-2</v>
      </c>
    </row>
    <row r="88" spans="1:16" ht="20.100000000000001" customHeight="1" x14ac:dyDescent="0.25">
      <c r="A88" s="45" t="s">
        <v>176</v>
      </c>
      <c r="B88" s="25">
        <v>740.53</v>
      </c>
      <c r="C88" s="188">
        <v>88.5</v>
      </c>
      <c r="D88" s="345">
        <f t="shared" si="36"/>
        <v>2.5951074481647844E-2</v>
      </c>
      <c r="E88" s="295">
        <f t="shared" si="37"/>
        <v>2.9124641618816687E-3</v>
      </c>
      <c r="F88" s="67">
        <f t="shared" si="43"/>
        <v>-0.88049099968941158</v>
      </c>
      <c r="H88" s="25">
        <v>215.73100000000002</v>
      </c>
      <c r="I88" s="188">
        <v>36.993000000000002</v>
      </c>
      <c r="J88" s="294">
        <f t="shared" si="38"/>
        <v>2.2260763937007277E-2</v>
      </c>
      <c r="K88" s="295">
        <f t="shared" si="39"/>
        <v>3.1799083909936901E-3</v>
      </c>
      <c r="L88" s="67">
        <f t="shared" si="33"/>
        <v>-0.82852255818588894</v>
      </c>
      <c r="N88" s="48">
        <f t="shared" ref="N88:N93" si="45">(H88/B88)*10</f>
        <v>2.9131973046331683</v>
      </c>
      <c r="O88" s="191">
        <f t="shared" ref="O88:O93" si="46">(I88/C88)*10</f>
        <v>4.1800000000000006</v>
      </c>
      <c r="P88" s="67">
        <f t="shared" ref="P88:P93" si="47">(O88-N88)/N88</f>
        <v>0.43484960436840336</v>
      </c>
    </row>
    <row r="89" spans="1:16" ht="20.100000000000001" customHeight="1" x14ac:dyDescent="0.25">
      <c r="A89" s="45" t="s">
        <v>205</v>
      </c>
      <c r="B89" s="25">
        <v>170.4</v>
      </c>
      <c r="C89" s="188">
        <v>52.24</v>
      </c>
      <c r="D89" s="345">
        <f t="shared" si="36"/>
        <v>5.9714840609736168E-3</v>
      </c>
      <c r="E89" s="295">
        <f t="shared" si="37"/>
        <v>1.7191765854994167E-3</v>
      </c>
      <c r="F89" s="67">
        <f t="shared" si="43"/>
        <v>-0.69342723004694828</v>
      </c>
      <c r="H89" s="25">
        <v>64.247</v>
      </c>
      <c r="I89" s="188">
        <v>29.853999999999999</v>
      </c>
      <c r="J89" s="294">
        <f t="shared" si="38"/>
        <v>6.6294936780569615E-3</v>
      </c>
      <c r="K89" s="295">
        <f t="shared" si="39"/>
        <v>2.5662418593984165E-3</v>
      </c>
      <c r="L89" s="67">
        <f t="shared" si="33"/>
        <v>-0.53532460659641701</v>
      </c>
      <c r="N89" s="48">
        <f t="shared" si="45"/>
        <v>3.7703638497652578</v>
      </c>
      <c r="O89" s="191">
        <f t="shared" si="46"/>
        <v>5.7147779479326193</v>
      </c>
      <c r="P89" s="67">
        <f t="shared" si="47"/>
        <v>0.51570993560433709</v>
      </c>
    </row>
    <row r="90" spans="1:16" ht="20.100000000000001" customHeight="1" x14ac:dyDescent="0.25">
      <c r="A90" s="45" t="s">
        <v>198</v>
      </c>
      <c r="B90" s="25">
        <v>17.009999999999998</v>
      </c>
      <c r="C90" s="188">
        <v>123.30000000000001</v>
      </c>
      <c r="D90" s="345">
        <f t="shared" si="36"/>
        <v>5.9609708848099301E-4</v>
      </c>
      <c r="E90" s="295">
        <f t="shared" si="37"/>
        <v>4.0577043068927661E-3</v>
      </c>
      <c r="F90" s="67">
        <f t="shared" si="43"/>
        <v>6.2486772486772511</v>
      </c>
      <c r="H90" s="25">
        <v>4.2789999999999999</v>
      </c>
      <c r="I90" s="188">
        <v>25.368000000000002</v>
      </c>
      <c r="J90" s="294">
        <f t="shared" si="38"/>
        <v>4.4153973646093571E-4</v>
      </c>
      <c r="K90" s="295">
        <f t="shared" si="39"/>
        <v>2.1806264986004901E-3</v>
      </c>
      <c r="L90" s="67">
        <f t="shared" si="33"/>
        <v>4.9284879644776822</v>
      </c>
      <c r="N90" s="48">
        <f t="shared" si="45"/>
        <v>2.5155790711346269</v>
      </c>
      <c r="O90" s="191">
        <f t="shared" si="46"/>
        <v>2.0574209245742092</v>
      </c>
      <c r="P90" s="67">
        <f t="shared" si="47"/>
        <v>-0.18212830271074326</v>
      </c>
    </row>
    <row r="91" spans="1:16" ht="20.100000000000001" customHeight="1" x14ac:dyDescent="0.25">
      <c r="A91" s="45" t="s">
        <v>208</v>
      </c>
      <c r="B91" s="25">
        <v>5.86</v>
      </c>
      <c r="C91" s="188">
        <v>53.800000000000004</v>
      </c>
      <c r="D91" s="345">
        <f t="shared" si="36"/>
        <v>2.0535737439733215E-4</v>
      </c>
      <c r="E91" s="295">
        <f t="shared" si="37"/>
        <v>1.7705149368275005E-3</v>
      </c>
      <c r="F91" s="67">
        <f t="shared" si="43"/>
        <v>8.1808873720136521</v>
      </c>
      <c r="H91" s="25">
        <v>1.921</v>
      </c>
      <c r="I91" s="188">
        <v>23.756999999999998</v>
      </c>
      <c r="J91" s="294">
        <f t="shared" si="38"/>
        <v>1.9822337783160962E-4</v>
      </c>
      <c r="K91" s="295">
        <f t="shared" si="39"/>
        <v>2.0421453692546451E-3</v>
      </c>
      <c r="L91" s="67">
        <f t="shared" si="33"/>
        <v>11.366996356064549</v>
      </c>
      <c r="N91" s="48">
        <f t="shared" si="45"/>
        <v>3.2781569965870307</v>
      </c>
      <c r="O91" s="191">
        <f t="shared" si="46"/>
        <v>4.4157992565055757</v>
      </c>
      <c r="P91" s="67">
        <f t="shared" si="47"/>
        <v>0.34703714956390802</v>
      </c>
    </row>
    <row r="92" spans="1:16" ht="20.100000000000001" customHeight="1" x14ac:dyDescent="0.25">
      <c r="A92" s="45" t="s">
        <v>200</v>
      </c>
      <c r="B92" s="25">
        <v>64.23</v>
      </c>
      <c r="C92" s="188">
        <v>95.63</v>
      </c>
      <c r="D92" s="345">
        <f t="shared" si="36"/>
        <v>2.2508710166451612E-3</v>
      </c>
      <c r="E92" s="295">
        <f t="shared" si="37"/>
        <v>3.1471067548106664E-3</v>
      </c>
      <c r="F92" s="67">
        <f t="shared" si="43"/>
        <v>0.48886813015724723</v>
      </c>
      <c r="H92" s="25">
        <v>35.344999999999999</v>
      </c>
      <c r="I92" s="188">
        <v>21.646999999999998</v>
      </c>
      <c r="J92" s="294">
        <f t="shared" si="38"/>
        <v>3.6471656894629056E-3</v>
      </c>
      <c r="K92" s="295">
        <f t="shared" si="39"/>
        <v>1.860770333301987E-3</v>
      </c>
      <c r="L92" s="67">
        <f t="shared" si="33"/>
        <v>-0.38755128023765739</v>
      </c>
      <c r="N92" s="48">
        <f t="shared" si="45"/>
        <v>5.5028802740152569</v>
      </c>
      <c r="O92" s="191">
        <f t="shared" si="46"/>
        <v>2.2636202028652095</v>
      </c>
      <c r="P92" s="67">
        <f t="shared" si="47"/>
        <v>-0.58864810969010495</v>
      </c>
    </row>
    <row r="93" spans="1:16" ht="20.100000000000001" customHeight="1" x14ac:dyDescent="0.25">
      <c r="A93" s="45" t="s">
        <v>206</v>
      </c>
      <c r="B93" s="25"/>
      <c r="C93" s="188">
        <v>53.69</v>
      </c>
      <c r="D93" s="345">
        <f t="shared" si="36"/>
        <v>0</v>
      </c>
      <c r="E93" s="295">
        <f t="shared" si="37"/>
        <v>1.7668949248748789E-3</v>
      </c>
      <c r="F93" s="67" t="e">
        <f t="shared" si="43"/>
        <v>#DIV/0!</v>
      </c>
      <c r="H93" s="25"/>
      <c r="I93" s="188">
        <v>20.437999999999999</v>
      </c>
      <c r="J93" s="294">
        <f t="shared" si="38"/>
        <v>0</v>
      </c>
      <c r="K93" s="295">
        <f t="shared" si="39"/>
        <v>1.7568450164930942E-3</v>
      </c>
      <c r="L93" s="67" t="e">
        <f t="shared" si="33"/>
        <v>#DIV/0!</v>
      </c>
      <c r="N93" s="48" t="e">
        <f t="shared" si="45"/>
        <v>#DIV/0!</v>
      </c>
      <c r="O93" s="191">
        <f t="shared" si="46"/>
        <v>3.8066679083628236</v>
      </c>
      <c r="P93" s="67" t="e">
        <f t="shared" si="47"/>
        <v>#DIV/0!</v>
      </c>
    </row>
    <row r="94" spans="1:16" ht="20.100000000000001" customHeight="1" x14ac:dyDescent="0.25">
      <c r="A94" s="45" t="s">
        <v>174</v>
      </c>
      <c r="B94" s="25">
        <v>6.9399999999999995</v>
      </c>
      <c r="C94" s="188">
        <v>32.21</v>
      </c>
      <c r="D94" s="345">
        <f t="shared" si="36"/>
        <v>2.4320480858660152E-4</v>
      </c>
      <c r="E94" s="295">
        <f t="shared" si="37"/>
        <v>1.0600053181266504E-3</v>
      </c>
      <c r="F94" s="67">
        <f t="shared" ref="F94" si="48">(C94-B94)/B94</f>
        <v>3.6412103746397704</v>
      </c>
      <c r="H94" s="25">
        <v>2.3149999999999999</v>
      </c>
      <c r="I94" s="188">
        <v>17.728000000000002</v>
      </c>
      <c r="J94" s="294">
        <f t="shared" si="38"/>
        <v>2.3887929186891006E-4</v>
      </c>
      <c r="K94" s="295">
        <f t="shared" si="39"/>
        <v>1.5238941409330452E-3</v>
      </c>
      <c r="L94" s="67">
        <f t="shared" si="33"/>
        <v>6.6578833693304542</v>
      </c>
      <c r="N94" s="48">
        <f t="shared" si="34"/>
        <v>3.3357348703170029</v>
      </c>
      <c r="O94" s="191">
        <f t="shared" si="35"/>
        <v>5.5038807823657256</v>
      </c>
      <c r="P94" s="67">
        <f t="shared" ref="P94" si="49">(O94-N94)/N94</f>
        <v>0.64997549156017864</v>
      </c>
    </row>
    <row r="95" spans="1:16" ht="20.100000000000001" customHeight="1" thickBot="1" x14ac:dyDescent="0.3">
      <c r="A95" s="14" t="s">
        <v>17</v>
      </c>
      <c r="B95" s="25">
        <f>B96-SUM(B68:B94)</f>
        <v>684.63000000000829</v>
      </c>
      <c r="C95" s="188">
        <f>C96-SUM(C68:C94)</f>
        <v>394.69000000000233</v>
      </c>
      <c r="D95" s="345">
        <f t="shared" si="36"/>
        <v>2.3992119323147987E-2</v>
      </c>
      <c r="E95" s="295">
        <f t="shared" si="37"/>
        <v>1.2988931978000934E-2</v>
      </c>
      <c r="F95" s="67">
        <f>(C95-B95)/B95</f>
        <v>-0.4234988241824087</v>
      </c>
      <c r="H95" s="25">
        <f>H96-SUM(H68:H94)</f>
        <v>238.68000000000029</v>
      </c>
      <c r="I95" s="188">
        <f>I96-SUM(I68:I94)</f>
        <v>141.79900000000271</v>
      </c>
      <c r="J95" s="294">
        <f t="shared" si="38"/>
        <v>2.4628816148281437E-2</v>
      </c>
      <c r="K95" s="295">
        <f t="shared" si="39"/>
        <v>1.2189004134147618E-2</v>
      </c>
      <c r="L95" s="67">
        <f t="shared" si="33"/>
        <v>-0.40590330149152615</v>
      </c>
      <c r="N95" s="48">
        <f t="shared" si="34"/>
        <v>3.4862626528197334</v>
      </c>
      <c r="O95" s="191">
        <f t="shared" si="35"/>
        <v>3.5926676632294177</v>
      </c>
      <c r="P95" s="67">
        <f>(O95-N95)/N95</f>
        <v>3.0521226025131121E-2</v>
      </c>
    </row>
    <row r="96" spans="1:16" ht="26.25" customHeight="1" thickBot="1" x14ac:dyDescent="0.3">
      <c r="A96" s="18" t="s">
        <v>18</v>
      </c>
      <c r="B96" s="23">
        <v>28535.620000000006</v>
      </c>
      <c r="C96" s="193">
        <v>30386.640000000003</v>
      </c>
      <c r="D96" s="341">
        <f>SUM(D68:D95)</f>
        <v>0.99999999999999978</v>
      </c>
      <c r="E96" s="342">
        <f>SUM(E68:E95)</f>
        <v>0.99999999999999989</v>
      </c>
      <c r="F96" s="72">
        <f>(C96-B96)/B96</f>
        <v>6.4866997808353088E-2</v>
      </c>
      <c r="G96" s="2"/>
      <c r="H96" s="23">
        <v>9691.0869999999995</v>
      </c>
      <c r="I96" s="193">
        <v>11633.353999999998</v>
      </c>
      <c r="J96" s="353">
        <f t="shared" si="38"/>
        <v>1</v>
      </c>
      <c r="K96" s="342">
        <f t="shared" si="39"/>
        <v>1</v>
      </c>
      <c r="L96" s="72">
        <f t="shared" si="33"/>
        <v>0.20041786850123192</v>
      </c>
      <c r="M96" s="2"/>
      <c r="N96" s="44">
        <f t="shared" si="34"/>
        <v>3.3961368282868909</v>
      </c>
      <c r="O96" s="198">
        <f t="shared" si="35"/>
        <v>3.8284436844613277</v>
      </c>
      <c r="P96" s="72">
        <f>(O96-N96)/N96</f>
        <v>0.12729370989227923</v>
      </c>
    </row>
  </sheetData>
  <mergeCells count="33"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F27:F31 P28:P32 L28:L32 P58 J58:L58 F51:F52 D68:E93 J68:K95 D7:E21 J7:K19 F80:F87 L80:L87 N80:O87 P80:P87 L93 N94:O94 P94 J61:L61 J60:K60 P61 F58 F54 D39:E43 J39:K43 J57:K57 J59:K59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F90A26A5-FC84-4B68-9C18-E249BAEED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4" id="{9C818BB3-71BB-4A30-89C4-41D16587D97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1" id="{0C52D5E3-3B86-4457-83B3-7F7D864E3EA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  <x14:conditionalFormatting xmlns:xm="http://schemas.microsoft.com/office/excel/2006/main">
          <x14:cfRule type="iconSet" priority="281" id="{50972906-F9D6-4B59-BD1F-604D4E4D2BD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86" id="{E79C2F2D-46FA-4D32-943E-CD15202B13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A5B68-8DB1-4A8E-8671-3968E17F3ACF}">
  <sheetPr>
    <pageSetUpPr fitToPage="1"/>
  </sheetPr>
  <dimension ref="A1:P95"/>
  <sheetViews>
    <sheetView showGridLines="0" workbookViewId="0">
      <selection activeCell="H90" sqref="H90"/>
    </sheetView>
  </sheetViews>
  <sheetFormatPr defaultRowHeight="15" x14ac:dyDescent="0.25"/>
  <cols>
    <col min="1" max="1" width="32.5703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6" t="s">
        <v>133</v>
      </c>
    </row>
    <row r="3" spans="1:16" ht="8.25" customHeight="1" thickBot="1" x14ac:dyDescent="0.3"/>
    <row r="4" spans="1:16" x14ac:dyDescent="0.25">
      <c r="A4" s="437" t="s">
        <v>3</v>
      </c>
      <c r="B4" s="425" t="s">
        <v>1</v>
      </c>
      <c r="C4" s="421"/>
      <c r="D4" s="425" t="s">
        <v>104</v>
      </c>
      <c r="E4" s="421"/>
      <c r="F4" s="176" t="s">
        <v>0</v>
      </c>
      <c r="H4" s="435" t="s">
        <v>19</v>
      </c>
      <c r="I4" s="436"/>
      <c r="J4" s="425" t="s">
        <v>104</v>
      </c>
      <c r="K4" s="426"/>
      <c r="L4" s="176" t="s">
        <v>0</v>
      </c>
      <c r="N4" s="433" t="s">
        <v>22</v>
      </c>
      <c r="O4" s="421"/>
      <c r="P4" s="176" t="s">
        <v>0</v>
      </c>
    </row>
    <row r="5" spans="1:16" x14ac:dyDescent="0.25">
      <c r="A5" s="438"/>
      <c r="B5" s="428" t="s">
        <v>56</v>
      </c>
      <c r="C5" s="430"/>
      <c r="D5" s="428" t="str">
        <f>B5</f>
        <v>jan</v>
      </c>
      <c r="E5" s="430"/>
      <c r="F5" s="177" t="s">
        <v>127</v>
      </c>
      <c r="H5" s="431" t="str">
        <f>B5</f>
        <v>jan</v>
      </c>
      <c r="I5" s="430"/>
      <c r="J5" s="428" t="str">
        <f>B5</f>
        <v>jan</v>
      </c>
      <c r="K5" s="429"/>
      <c r="L5" s="177" t="str">
        <f>F5</f>
        <v>2022/2021</v>
      </c>
      <c r="N5" s="431" t="str">
        <f>B5</f>
        <v>jan</v>
      </c>
      <c r="O5" s="429"/>
      <c r="P5" s="177" t="str">
        <f>L5</f>
        <v>2022/2021</v>
      </c>
    </row>
    <row r="6" spans="1:16" ht="19.5" customHeight="1" thickBot="1" x14ac:dyDescent="0.3">
      <c r="A6" s="439"/>
      <c r="B6" s="120">
        <f>'5'!E6</f>
        <v>2021</v>
      </c>
      <c r="C6" s="180">
        <f>'5'!F6</f>
        <v>2022</v>
      </c>
      <c r="D6" s="120">
        <f>B6</f>
        <v>2021</v>
      </c>
      <c r="E6" s="180">
        <f>C6</f>
        <v>2022</v>
      </c>
      <c r="F6" s="178" t="s">
        <v>1</v>
      </c>
      <c r="H6" s="31">
        <f>B6</f>
        <v>2021</v>
      </c>
      <c r="I6" s="180">
        <f>E6</f>
        <v>2022</v>
      </c>
      <c r="J6" s="120">
        <f>B6</f>
        <v>2021</v>
      </c>
      <c r="K6" s="180">
        <f>C6</f>
        <v>2022</v>
      </c>
      <c r="L6" s="357">
        <v>1000</v>
      </c>
      <c r="N6" s="31">
        <f>B6</f>
        <v>2021</v>
      </c>
      <c r="O6" s="180">
        <f>C6</f>
        <v>2022</v>
      </c>
      <c r="P6" s="178"/>
    </row>
    <row r="7" spans="1:16" ht="20.100000000000001" customHeight="1" x14ac:dyDescent="0.25">
      <c r="A7" s="14" t="s">
        <v>154</v>
      </c>
      <c r="B7" s="46">
        <v>4115.37</v>
      </c>
      <c r="C7" s="195">
        <v>3072.79</v>
      </c>
      <c r="D7" s="345">
        <f>B7/$B$33</f>
        <v>0.22663301528630284</v>
      </c>
      <c r="E7" s="344">
        <f>C7/$C$33</f>
        <v>0.14970386036298725</v>
      </c>
      <c r="F7" s="67">
        <f>(C7-B7)/B7</f>
        <v>-0.2533380959670698</v>
      </c>
      <c r="H7" s="46">
        <v>1013.611</v>
      </c>
      <c r="I7" s="195">
        <v>905.21100000000001</v>
      </c>
      <c r="J7" s="345">
        <f>H7/$H$33</f>
        <v>0.23569800009998923</v>
      </c>
      <c r="K7" s="344">
        <f>I7/$I$33</f>
        <v>0.17437826485717708</v>
      </c>
      <c r="L7" s="67">
        <f t="shared" ref="L7:L33" si="0">(I7-H7)/H7</f>
        <v>-0.10694438004323155</v>
      </c>
      <c r="N7" s="40">
        <f t="shared" ref="N7:O33" si="1">(H7/B7)*10</f>
        <v>2.4629887470628402</v>
      </c>
      <c r="O7" s="200">
        <f t="shared" si="1"/>
        <v>2.9458928205311787</v>
      </c>
      <c r="P7" s="76">
        <f>(O7-N7)/N7</f>
        <v>0.19606426299925672</v>
      </c>
    </row>
    <row r="8" spans="1:16" ht="20.100000000000001" customHeight="1" x14ac:dyDescent="0.25">
      <c r="A8" s="14" t="s">
        <v>153</v>
      </c>
      <c r="B8" s="25">
        <v>1503.11</v>
      </c>
      <c r="C8" s="188">
        <v>2222.85</v>
      </c>
      <c r="D8" s="345">
        <f t="shared" ref="D8:D32" si="2">B8/$B$33</f>
        <v>8.2776117726229878E-2</v>
      </c>
      <c r="E8" s="295">
        <f t="shared" ref="E8:E32" si="3">C8/$C$33</f>
        <v>0.10829546633771464</v>
      </c>
      <c r="F8" s="67">
        <f t="shared" ref="F8:F33" si="4">(C8-B8)/B8</f>
        <v>0.4788338844129838</v>
      </c>
      <c r="H8" s="25">
        <v>325.964</v>
      </c>
      <c r="I8" s="188">
        <v>512.23800000000006</v>
      </c>
      <c r="J8" s="345">
        <f t="shared" ref="J8:J32" si="5">H8/$H$33</f>
        <v>7.5797384701421833E-2</v>
      </c>
      <c r="K8" s="295">
        <f t="shared" ref="K8:K32" si="6">I8/$I$33</f>
        <v>9.8676632999279382E-2</v>
      </c>
      <c r="L8" s="67">
        <f t="shared" si="0"/>
        <v>0.57145574357904572</v>
      </c>
      <c r="N8" s="40">
        <f t="shared" si="1"/>
        <v>2.1685971086613756</v>
      </c>
      <c r="O8" s="201">
        <f t="shared" si="1"/>
        <v>2.304420001349619</v>
      </c>
      <c r="P8" s="67">
        <f t="shared" ref="P8:P69" si="7">(O8-N8)/N8</f>
        <v>6.2631685777762444E-2</v>
      </c>
    </row>
    <row r="9" spans="1:16" ht="20.100000000000001" customHeight="1" x14ac:dyDescent="0.25">
      <c r="A9" s="14" t="s">
        <v>155</v>
      </c>
      <c r="B9" s="25">
        <v>1470.61</v>
      </c>
      <c r="C9" s="188">
        <v>1529.93</v>
      </c>
      <c r="D9" s="345">
        <f t="shared" si="2"/>
        <v>8.0986345968938347E-2</v>
      </c>
      <c r="E9" s="295">
        <f t="shared" si="3"/>
        <v>7.4536960574964478E-2</v>
      </c>
      <c r="F9" s="67">
        <f t="shared" si="4"/>
        <v>4.033700301235553E-2</v>
      </c>
      <c r="H9" s="25">
        <v>433.733</v>
      </c>
      <c r="I9" s="188">
        <v>475.71199999999999</v>
      </c>
      <c r="J9" s="345">
        <f t="shared" si="5"/>
        <v>0.10085723288063037</v>
      </c>
      <c r="K9" s="295">
        <f t="shared" si="6"/>
        <v>9.1640328201642959E-2</v>
      </c>
      <c r="L9" s="67">
        <f t="shared" si="0"/>
        <v>9.6785349512257507E-2</v>
      </c>
      <c r="N9" s="40">
        <f t="shared" si="1"/>
        <v>2.949340749756904</v>
      </c>
      <c r="O9" s="201">
        <f t="shared" si="1"/>
        <v>3.1093710169746327</v>
      </c>
      <c r="P9" s="67">
        <f t="shared" si="7"/>
        <v>5.425967387149791E-2</v>
      </c>
    </row>
    <row r="10" spans="1:16" ht="20.100000000000001" customHeight="1" x14ac:dyDescent="0.25">
      <c r="A10" s="14" t="s">
        <v>157</v>
      </c>
      <c r="B10" s="25">
        <v>2145.61</v>
      </c>
      <c r="C10" s="188">
        <v>2187.0500000000002</v>
      </c>
      <c r="D10" s="345">
        <f t="shared" si="2"/>
        <v>0.11815852862037782</v>
      </c>
      <c r="E10" s="295">
        <f t="shared" si="3"/>
        <v>0.10655131909660968</v>
      </c>
      <c r="F10" s="67">
        <f t="shared" si="4"/>
        <v>1.9313854801198752E-2</v>
      </c>
      <c r="H10" s="25">
        <v>495.21899999999999</v>
      </c>
      <c r="I10" s="188">
        <v>466.17599999999999</v>
      </c>
      <c r="J10" s="345">
        <f t="shared" si="5"/>
        <v>0.11515475652051582</v>
      </c>
      <c r="K10" s="295">
        <f t="shared" si="6"/>
        <v>8.980332982924355E-2</v>
      </c>
      <c r="L10" s="67">
        <f t="shared" si="0"/>
        <v>-5.864678051528719E-2</v>
      </c>
      <c r="N10" s="40">
        <f t="shared" si="1"/>
        <v>2.3080569162149689</v>
      </c>
      <c r="O10" s="201">
        <f t="shared" si="1"/>
        <v>2.1315287716330213</v>
      </c>
      <c r="P10" s="67">
        <f t="shared" si="7"/>
        <v>-7.6483445161932909E-2</v>
      </c>
    </row>
    <row r="11" spans="1:16" ht="20.100000000000001" customHeight="1" x14ac:dyDescent="0.25">
      <c r="A11" s="14" t="s">
        <v>159</v>
      </c>
      <c r="B11" s="25">
        <v>2529.6999999999998</v>
      </c>
      <c r="C11" s="188">
        <v>1998.34</v>
      </c>
      <c r="D11" s="345">
        <f t="shared" si="2"/>
        <v>0.13931032659755022</v>
      </c>
      <c r="E11" s="295">
        <f t="shared" si="3"/>
        <v>9.7357519491332603E-2</v>
      </c>
      <c r="F11" s="67">
        <f t="shared" si="4"/>
        <v>-0.21004862236628846</v>
      </c>
      <c r="H11" s="25">
        <v>496.697</v>
      </c>
      <c r="I11" s="188">
        <v>439.68</v>
      </c>
      <c r="J11" s="345">
        <f t="shared" si="5"/>
        <v>0.11549844028494595</v>
      </c>
      <c r="K11" s="295">
        <f t="shared" si="6"/>
        <v>8.4699186700563325E-2</v>
      </c>
      <c r="L11" s="67">
        <f t="shared" si="0"/>
        <v>-0.11479231805305849</v>
      </c>
      <c r="N11" s="40">
        <f t="shared" si="1"/>
        <v>1.9634620706012573</v>
      </c>
      <c r="O11" s="201">
        <f t="shared" si="1"/>
        <v>2.2002261877358209</v>
      </c>
      <c r="P11" s="67">
        <f t="shared" si="7"/>
        <v>0.12058502207891439</v>
      </c>
    </row>
    <row r="12" spans="1:16" ht="20.100000000000001" customHeight="1" x14ac:dyDescent="0.25">
      <c r="A12" s="14" t="s">
        <v>163</v>
      </c>
      <c r="B12" s="25">
        <v>1426.23</v>
      </c>
      <c r="C12" s="188">
        <v>1642.94</v>
      </c>
      <c r="D12" s="345">
        <f t="shared" si="2"/>
        <v>7.8542343796981481E-2</v>
      </c>
      <c r="E12" s="295">
        <f t="shared" si="3"/>
        <v>8.0042716991648069E-2</v>
      </c>
      <c r="F12" s="67">
        <f t="shared" si="4"/>
        <v>0.15194603955883695</v>
      </c>
      <c r="H12" s="25">
        <v>288.26499999999999</v>
      </c>
      <c r="I12" s="188">
        <v>360.39699999999999</v>
      </c>
      <c r="J12" s="345">
        <f t="shared" si="5"/>
        <v>6.7031123378518381E-2</v>
      </c>
      <c r="K12" s="295">
        <f t="shared" si="6"/>
        <v>6.9426248156211151E-2</v>
      </c>
      <c r="L12" s="67">
        <f t="shared" si="0"/>
        <v>0.2502280887377934</v>
      </c>
      <c r="N12" s="40">
        <f t="shared" si="1"/>
        <v>2.0211676938502205</v>
      </c>
      <c r="O12" s="201">
        <f t="shared" si="1"/>
        <v>2.1936102353098712</v>
      </c>
      <c r="P12" s="67">
        <f t="shared" si="7"/>
        <v>8.5318275165558621E-2</v>
      </c>
    </row>
    <row r="13" spans="1:16" ht="20.100000000000001" customHeight="1" x14ac:dyDescent="0.25">
      <c r="A13" s="14" t="s">
        <v>191</v>
      </c>
      <c r="B13" s="25"/>
      <c r="C13" s="188">
        <v>1326.36</v>
      </c>
      <c r="D13" s="345">
        <f t="shared" si="2"/>
        <v>0</v>
      </c>
      <c r="E13" s="295">
        <f t="shared" si="3"/>
        <v>6.4619193707038794E-2</v>
      </c>
      <c r="F13" s="67"/>
      <c r="H13" s="25"/>
      <c r="I13" s="188">
        <v>276.39800000000002</v>
      </c>
      <c r="J13" s="345">
        <f t="shared" si="5"/>
        <v>0</v>
      </c>
      <c r="K13" s="295">
        <f t="shared" si="6"/>
        <v>5.3244827614770521E-2</v>
      </c>
      <c r="L13" s="67"/>
      <c r="N13" s="40"/>
      <c r="O13" s="201">
        <f t="shared" si="1"/>
        <v>2.0838837118127813</v>
      </c>
      <c r="P13" s="67"/>
    </row>
    <row r="14" spans="1:16" ht="20.100000000000001" customHeight="1" x14ac:dyDescent="0.25">
      <c r="A14" s="14" t="s">
        <v>156</v>
      </c>
      <c r="B14" s="25">
        <v>722.78</v>
      </c>
      <c r="C14" s="188">
        <v>1083.17</v>
      </c>
      <c r="D14" s="345">
        <f t="shared" si="2"/>
        <v>3.9803422484159127E-2</v>
      </c>
      <c r="E14" s="295">
        <f t="shared" si="3"/>
        <v>5.2771172266694727E-2</v>
      </c>
      <c r="F14" s="67">
        <f t="shared" si="4"/>
        <v>0.498616453139268</v>
      </c>
      <c r="H14" s="25">
        <v>157.71700000000001</v>
      </c>
      <c r="I14" s="188">
        <v>265.87299999999999</v>
      </c>
      <c r="J14" s="345">
        <f t="shared" si="5"/>
        <v>3.667440613980117E-2</v>
      </c>
      <c r="K14" s="295">
        <f t="shared" si="6"/>
        <v>5.1217310011005435E-2</v>
      </c>
      <c r="L14" s="67">
        <f t="shared" si="0"/>
        <v>0.68575993710253158</v>
      </c>
      <c r="N14" s="40">
        <f t="shared" si="1"/>
        <v>2.1820886023409618</v>
      </c>
      <c r="O14" s="201">
        <f t="shared" si="1"/>
        <v>2.4545823831900808</v>
      </c>
      <c r="P14" s="67">
        <f t="shared" si="7"/>
        <v>0.12487750522906611</v>
      </c>
    </row>
    <row r="15" spans="1:16" ht="20.100000000000001" customHeight="1" x14ac:dyDescent="0.25">
      <c r="A15" s="14" t="s">
        <v>160</v>
      </c>
      <c r="B15" s="25">
        <v>732.78</v>
      </c>
      <c r="C15" s="188">
        <v>794.51</v>
      </c>
      <c r="D15" s="345">
        <f t="shared" si="2"/>
        <v>4.0354121486402675E-2</v>
      </c>
      <c r="E15" s="295">
        <f t="shared" si="3"/>
        <v>3.8707888953360622E-2</v>
      </c>
      <c r="F15" s="67">
        <f t="shared" si="4"/>
        <v>8.4240836267365407E-2</v>
      </c>
      <c r="H15" s="25">
        <v>175.93100000000001</v>
      </c>
      <c r="I15" s="188">
        <v>242.53800000000001</v>
      </c>
      <c r="J15" s="345">
        <f t="shared" si="5"/>
        <v>4.0909762083867686E-2</v>
      </c>
      <c r="K15" s="295">
        <f t="shared" si="6"/>
        <v>4.6722096397337216E-2</v>
      </c>
      <c r="L15" s="67">
        <f t="shared" si="0"/>
        <v>0.37859729098339689</v>
      </c>
      <c r="N15" s="40">
        <f t="shared" si="1"/>
        <v>2.4008706569502443</v>
      </c>
      <c r="O15" s="201">
        <f t="shared" si="1"/>
        <v>3.052673975154498</v>
      </c>
      <c r="P15" s="67">
        <f t="shared" si="7"/>
        <v>0.27148622784711796</v>
      </c>
    </row>
    <row r="16" spans="1:16" ht="20.100000000000001" customHeight="1" x14ac:dyDescent="0.25">
      <c r="A16" s="14" t="s">
        <v>165</v>
      </c>
      <c r="B16" s="25">
        <v>165.51</v>
      </c>
      <c r="C16" s="188">
        <v>719.43</v>
      </c>
      <c r="D16" s="345">
        <f t="shared" si="2"/>
        <v>9.1146191861329554E-3</v>
      </c>
      <c r="E16" s="295">
        <f t="shared" si="3"/>
        <v>3.5050051666708076E-2</v>
      </c>
      <c r="F16" s="67">
        <f t="shared" si="4"/>
        <v>3.3467464201558816</v>
      </c>
      <c r="H16" s="25">
        <v>39.478000000000002</v>
      </c>
      <c r="I16" s="188">
        <v>184.07300000000001</v>
      </c>
      <c r="J16" s="345">
        <f t="shared" si="5"/>
        <v>9.1799375183846416E-3</v>
      </c>
      <c r="K16" s="295">
        <f t="shared" si="6"/>
        <v>3.5459500986018903E-2</v>
      </c>
      <c r="L16" s="67">
        <f t="shared" si="0"/>
        <v>3.6626728810983331</v>
      </c>
      <c r="N16" s="40">
        <f t="shared" si="1"/>
        <v>2.3852335206331947</v>
      </c>
      <c r="O16" s="201">
        <f t="shared" si="1"/>
        <v>2.558594998818509</v>
      </c>
      <c r="P16" s="67">
        <f t="shared" si="7"/>
        <v>7.2681134440577971E-2</v>
      </c>
    </row>
    <row r="17" spans="1:16" ht="20.100000000000001" customHeight="1" x14ac:dyDescent="0.25">
      <c r="A17" s="14" t="s">
        <v>164</v>
      </c>
      <c r="B17" s="25">
        <v>371.07</v>
      </c>
      <c r="C17" s="188">
        <v>408.88</v>
      </c>
      <c r="D17" s="345">
        <f t="shared" si="2"/>
        <v>2.0434787876251321E-2</v>
      </c>
      <c r="E17" s="295">
        <f t="shared" si="3"/>
        <v>1.9920305138072639E-2</v>
      </c>
      <c r="F17" s="67">
        <f t="shared" si="4"/>
        <v>0.10189452124935997</v>
      </c>
      <c r="H17" s="25">
        <v>111.568</v>
      </c>
      <c r="I17" s="188">
        <v>176.98</v>
      </c>
      <c r="J17" s="345">
        <f t="shared" si="5"/>
        <v>2.5943241021610459E-2</v>
      </c>
      <c r="K17" s="295">
        <f t="shared" si="6"/>
        <v>3.4093117863595562E-2</v>
      </c>
      <c r="L17" s="67">
        <f t="shared" si="0"/>
        <v>0.58629714613509243</v>
      </c>
      <c r="N17" s="40">
        <f t="shared" si="1"/>
        <v>3.0066564260112649</v>
      </c>
      <c r="O17" s="201">
        <f t="shared" si="1"/>
        <v>4.32840931324594</v>
      </c>
      <c r="P17" s="67">
        <f t="shared" si="7"/>
        <v>0.4396088877331949</v>
      </c>
    </row>
    <row r="18" spans="1:16" ht="20.100000000000001" customHeight="1" x14ac:dyDescent="0.25">
      <c r="A18" s="14" t="s">
        <v>169</v>
      </c>
      <c r="B18" s="25">
        <v>247.5</v>
      </c>
      <c r="C18" s="188">
        <v>631.57000000000005</v>
      </c>
      <c r="D18" s="345">
        <f t="shared" si="2"/>
        <v>1.3629800305527802E-2</v>
      </c>
      <c r="E18" s="295">
        <f t="shared" si="3"/>
        <v>3.0769583046499065E-2</v>
      </c>
      <c r="F18" s="67">
        <f t="shared" si="4"/>
        <v>1.55179797979798</v>
      </c>
      <c r="H18" s="25">
        <v>52.152000000000001</v>
      </c>
      <c r="I18" s="188">
        <v>129.89400000000001</v>
      </c>
      <c r="J18" s="345">
        <f t="shared" si="5"/>
        <v>1.2127060678321998E-2</v>
      </c>
      <c r="K18" s="295">
        <f t="shared" si="6"/>
        <v>2.5022553123369207E-2</v>
      </c>
      <c r="L18" s="67">
        <f t="shared" si="0"/>
        <v>1.4906810860561437</v>
      </c>
      <c r="N18" s="40">
        <f t="shared" si="1"/>
        <v>2.1071515151515152</v>
      </c>
      <c r="O18" s="201">
        <f t="shared" si="1"/>
        <v>2.0566841363585984</v>
      </c>
      <c r="P18" s="67">
        <f t="shared" si="7"/>
        <v>-2.3950522034144269E-2</v>
      </c>
    </row>
    <row r="19" spans="1:16" ht="20.100000000000001" customHeight="1" x14ac:dyDescent="0.25">
      <c r="A19" s="14" t="s">
        <v>166</v>
      </c>
      <c r="B19" s="25">
        <v>279.86</v>
      </c>
      <c r="C19" s="188">
        <v>350.01</v>
      </c>
      <c r="D19" s="345">
        <f t="shared" si="2"/>
        <v>1.5411862276787923E-2</v>
      </c>
      <c r="E19" s="295">
        <f t="shared" si="3"/>
        <v>1.7052206029585217E-2</v>
      </c>
      <c r="F19" s="67">
        <f t="shared" si="4"/>
        <v>0.25066104480811824</v>
      </c>
      <c r="H19" s="25">
        <v>79.652000000000001</v>
      </c>
      <c r="I19" s="188">
        <v>94.418999999999997</v>
      </c>
      <c r="J19" s="345">
        <f t="shared" si="5"/>
        <v>1.8521718000262765E-2</v>
      </c>
      <c r="K19" s="295">
        <f t="shared" si="6"/>
        <v>1.8188711128731095E-2</v>
      </c>
      <c r="L19" s="67">
        <f t="shared" si="0"/>
        <v>0.18539396374227887</v>
      </c>
      <c r="N19" s="40">
        <f t="shared" si="1"/>
        <v>2.8461373543914812</v>
      </c>
      <c r="O19" s="201">
        <f t="shared" si="1"/>
        <v>2.6976086397531502</v>
      </c>
      <c r="P19" s="67">
        <f t="shared" si="7"/>
        <v>-5.2186066989759583E-2</v>
      </c>
    </row>
    <row r="20" spans="1:16" ht="20.100000000000001" customHeight="1" x14ac:dyDescent="0.25">
      <c r="A20" s="14" t="s">
        <v>197</v>
      </c>
      <c r="B20" s="25">
        <v>195.75</v>
      </c>
      <c r="C20" s="188">
        <v>432.81</v>
      </c>
      <c r="D20" s="345">
        <f t="shared" si="2"/>
        <v>1.0779932968917444E-2</v>
      </c>
      <c r="E20" s="295">
        <f t="shared" si="3"/>
        <v>2.1086155514598949E-2</v>
      </c>
      <c r="F20" s="67">
        <f t="shared" si="4"/>
        <v>1.2110344827586208</v>
      </c>
      <c r="H20" s="25">
        <v>35.366</v>
      </c>
      <c r="I20" s="188">
        <v>92.141999999999996</v>
      </c>
      <c r="J20" s="345">
        <f t="shared" si="5"/>
        <v>8.223761849009352E-3</v>
      </c>
      <c r="K20" s="295">
        <f t="shared" si="6"/>
        <v>1.7750073828610137E-2</v>
      </c>
      <c r="L20" s="67">
        <f t="shared" si="0"/>
        <v>1.6053837018605439</v>
      </c>
      <c r="N20" s="40">
        <f t="shared" si="1"/>
        <v>1.80669220945083</v>
      </c>
      <c r="O20" s="201">
        <f t="shared" si="1"/>
        <v>2.1289249324183821</v>
      </c>
      <c r="P20" s="67">
        <f t="shared" si="7"/>
        <v>0.17835507414154367</v>
      </c>
    </row>
    <row r="21" spans="1:16" ht="20.100000000000001" customHeight="1" x14ac:dyDescent="0.25">
      <c r="A21" s="14" t="s">
        <v>158</v>
      </c>
      <c r="B21" s="25">
        <v>237.1</v>
      </c>
      <c r="C21" s="188">
        <v>301.83</v>
      </c>
      <c r="D21" s="345">
        <f t="shared" si="2"/>
        <v>1.3057073343194513E-2</v>
      </c>
      <c r="E21" s="295">
        <f t="shared" si="3"/>
        <v>1.4704915133595344E-2</v>
      </c>
      <c r="F21" s="67">
        <f t="shared" si="4"/>
        <v>0.27300716997047658</v>
      </c>
      <c r="H21" s="25">
        <v>51.906999999999996</v>
      </c>
      <c r="I21" s="188">
        <v>71.489999999999995</v>
      </c>
      <c r="J21" s="345">
        <f t="shared" si="5"/>
        <v>1.2070090094908342E-2</v>
      </c>
      <c r="K21" s="295">
        <f t="shared" si="6"/>
        <v>1.3771708645431384E-2</v>
      </c>
      <c r="L21" s="67">
        <f t="shared" si="0"/>
        <v>0.37727088831949446</v>
      </c>
      <c r="N21" s="40">
        <f t="shared" si="1"/>
        <v>2.1892450442851117</v>
      </c>
      <c r="O21" s="201">
        <f t="shared" si="1"/>
        <v>2.3685518338137364</v>
      </c>
      <c r="P21" s="67">
        <f t="shared" si="7"/>
        <v>8.1903480835411241E-2</v>
      </c>
    </row>
    <row r="22" spans="1:16" ht="20.100000000000001" customHeight="1" x14ac:dyDescent="0.25">
      <c r="A22" s="14" t="s">
        <v>170</v>
      </c>
      <c r="B22" s="25">
        <v>484</v>
      </c>
      <c r="C22" s="188">
        <v>228.68</v>
      </c>
      <c r="D22" s="345">
        <f t="shared" si="2"/>
        <v>2.6653831708587702E-2</v>
      </c>
      <c r="E22" s="295">
        <f t="shared" si="3"/>
        <v>1.1141105896533093E-2</v>
      </c>
      <c r="F22" s="67">
        <f t="shared" si="4"/>
        <v>-0.52752066115702478</v>
      </c>
      <c r="H22" s="25">
        <v>135.17500000000001</v>
      </c>
      <c r="I22" s="188">
        <v>66.052000000000007</v>
      </c>
      <c r="J22" s="345">
        <f t="shared" si="5"/>
        <v>3.1432647399757943E-2</v>
      </c>
      <c r="K22" s="295">
        <f t="shared" si="6"/>
        <v>1.272414183029842E-2</v>
      </c>
      <c r="L22" s="67">
        <f t="shared" ref="L22" si="8">(I22-H22)/H22</f>
        <v>-0.51135934899204738</v>
      </c>
      <c r="N22" s="40">
        <f t="shared" ref="N22" si="9">(H22/B22)*10</f>
        <v>2.7928719008264462</v>
      </c>
      <c r="O22" s="201">
        <f t="shared" ref="O22" si="10">(I22/C22)*10</f>
        <v>2.8884030085709291</v>
      </c>
      <c r="P22" s="67">
        <f t="shared" ref="P22" si="11">(O22-N22)/N22</f>
        <v>3.4205330977125754E-2</v>
      </c>
    </row>
    <row r="23" spans="1:16" ht="20.100000000000001" customHeight="1" x14ac:dyDescent="0.25">
      <c r="A23" s="14" t="s">
        <v>178</v>
      </c>
      <c r="B23" s="25">
        <v>45.6</v>
      </c>
      <c r="C23" s="188">
        <v>193</v>
      </c>
      <c r="D23" s="345">
        <f t="shared" si="2"/>
        <v>2.511187450230577E-3</v>
      </c>
      <c r="E23" s="295">
        <f t="shared" si="3"/>
        <v>9.4028049590295908E-3</v>
      </c>
      <c r="F23" s="67">
        <f t="shared" si="4"/>
        <v>3.2324561403508771</v>
      </c>
      <c r="H23" s="25">
        <v>11.377000000000001</v>
      </c>
      <c r="I23" s="188">
        <v>43.366</v>
      </c>
      <c r="J23" s="345">
        <f t="shared" si="5"/>
        <v>2.6455278673352773E-3</v>
      </c>
      <c r="K23" s="295">
        <f t="shared" si="6"/>
        <v>8.3539504422685332E-3</v>
      </c>
      <c r="L23" s="67">
        <f t="shared" si="0"/>
        <v>2.8117254109167615</v>
      </c>
      <c r="N23" s="40">
        <f t="shared" si="1"/>
        <v>2.4949561403508773</v>
      </c>
      <c r="O23" s="201">
        <f t="shared" si="1"/>
        <v>2.2469430051813473</v>
      </c>
      <c r="P23" s="67">
        <f t="shared" si="7"/>
        <v>-9.9405809648682161E-2</v>
      </c>
    </row>
    <row r="24" spans="1:16" ht="20.100000000000001" customHeight="1" x14ac:dyDescent="0.25">
      <c r="A24" s="14" t="s">
        <v>162</v>
      </c>
      <c r="B24" s="25">
        <v>229.91</v>
      </c>
      <c r="C24" s="188">
        <v>139.69</v>
      </c>
      <c r="D24" s="345">
        <f t="shared" si="2"/>
        <v>1.2661120760581401E-2</v>
      </c>
      <c r="E24" s="295">
        <f t="shared" si="3"/>
        <v>6.80558458407691E-3</v>
      </c>
      <c r="F24" s="67">
        <f t="shared" si="4"/>
        <v>-0.39241442303510071</v>
      </c>
      <c r="H24" s="25">
        <v>60.177999999999997</v>
      </c>
      <c r="I24" s="188">
        <v>42.331000000000003</v>
      </c>
      <c r="J24" s="345">
        <f t="shared" si="5"/>
        <v>1.3993370484354601E-2</v>
      </c>
      <c r="K24" s="295">
        <f t="shared" si="6"/>
        <v>8.1545698513044631E-3</v>
      </c>
      <c r="L24" s="67">
        <f t="shared" si="0"/>
        <v>-0.29657017514706363</v>
      </c>
      <c r="N24" s="40">
        <f t="shared" si="1"/>
        <v>2.6174590056978819</v>
      </c>
      <c r="O24" s="201">
        <f t="shared" si="1"/>
        <v>3.0303529243324507</v>
      </c>
      <c r="P24" s="67">
        <f t="shared" si="7"/>
        <v>0.15774608799440612</v>
      </c>
    </row>
    <row r="25" spans="1:16" ht="20.100000000000001" customHeight="1" x14ac:dyDescent="0.25">
      <c r="A25" s="14" t="s">
        <v>195</v>
      </c>
      <c r="B25" s="25"/>
      <c r="C25" s="188">
        <v>193.51</v>
      </c>
      <c r="D25" s="345">
        <f t="shared" si="2"/>
        <v>0</v>
      </c>
      <c r="E25" s="295">
        <f t="shared" si="3"/>
        <v>9.4276517493358351E-3</v>
      </c>
      <c r="F25" s="67"/>
      <c r="H25" s="25"/>
      <c r="I25" s="188">
        <v>39.991</v>
      </c>
      <c r="J25" s="345">
        <f t="shared" si="5"/>
        <v>0</v>
      </c>
      <c r="K25" s="295">
        <f t="shared" si="6"/>
        <v>7.7037963412987347E-3</v>
      </c>
      <c r="L25" s="67"/>
      <c r="N25" s="40"/>
      <c r="O25" s="201">
        <f t="shared" si="1"/>
        <v>2.0666115446230169</v>
      </c>
      <c r="P25" s="67"/>
    </row>
    <row r="26" spans="1:16" ht="20.100000000000001" customHeight="1" x14ac:dyDescent="0.25">
      <c r="A26" s="14" t="s">
        <v>179</v>
      </c>
      <c r="B26" s="25">
        <v>66.459999999999994</v>
      </c>
      <c r="C26" s="188">
        <v>115.36</v>
      </c>
      <c r="D26" s="345">
        <f t="shared" si="2"/>
        <v>3.6599455689106169E-3</v>
      </c>
      <c r="E26" s="295">
        <f t="shared" si="3"/>
        <v>5.6202465288790341E-3</v>
      </c>
      <c r="F26" s="67">
        <f t="shared" si="4"/>
        <v>0.73578092085464952</v>
      </c>
      <c r="H26" s="25">
        <v>14.103999999999999</v>
      </c>
      <c r="I26" s="188">
        <v>25.286000000000001</v>
      </c>
      <c r="J26" s="345">
        <f t="shared" si="5"/>
        <v>3.2796453406782758E-3</v>
      </c>
      <c r="K26" s="295">
        <f t="shared" si="6"/>
        <v>4.8710508435918032E-3</v>
      </c>
      <c r="L26" s="67">
        <f t="shared" si="0"/>
        <v>0.79282473057288727</v>
      </c>
      <c r="N26" s="40">
        <f t="shared" si="1"/>
        <v>2.1221787541378272</v>
      </c>
      <c r="O26" s="201">
        <f t="shared" si="1"/>
        <v>2.1919209431345354</v>
      </c>
      <c r="P26" s="67">
        <f t="shared" si="7"/>
        <v>3.286348469030935E-2</v>
      </c>
    </row>
    <row r="27" spans="1:16" ht="20.100000000000001" customHeight="1" x14ac:dyDescent="0.25">
      <c r="A27" s="14" t="s">
        <v>184</v>
      </c>
      <c r="B27" s="25">
        <v>51.93</v>
      </c>
      <c r="C27" s="188">
        <v>94.62</v>
      </c>
      <c r="D27" s="345">
        <f t="shared" si="2"/>
        <v>2.8597799186507425E-3</v>
      </c>
      <c r="E27" s="295">
        <f t="shared" si="3"/>
        <v>4.6098103897584458E-3</v>
      </c>
      <c r="F27" s="67">
        <f t="shared" si="4"/>
        <v>0.82206816868861943</v>
      </c>
      <c r="H27" s="25">
        <v>13.409000000000001</v>
      </c>
      <c r="I27" s="188">
        <v>23.850999999999999</v>
      </c>
      <c r="J27" s="345">
        <f t="shared" si="5"/>
        <v>3.1180349101783186E-3</v>
      </c>
      <c r="K27" s="295">
        <f t="shared" si="6"/>
        <v>4.5946149517720513E-3</v>
      </c>
      <c r="L27" s="67">
        <f t="shared" si="0"/>
        <v>0.77873070325900495</v>
      </c>
      <c r="N27" s="40">
        <f t="shared" si="1"/>
        <v>2.5821297901020608</v>
      </c>
      <c r="O27" s="201">
        <f t="shared" si="1"/>
        <v>2.5207144366941447</v>
      </c>
      <c r="P27" s="67">
        <f t="shared" si="7"/>
        <v>-2.3784766220248187E-2</v>
      </c>
    </row>
    <row r="28" spans="1:16" ht="20.100000000000001" customHeight="1" x14ac:dyDescent="0.25">
      <c r="A28" s="14" t="s">
        <v>172</v>
      </c>
      <c r="B28" s="25">
        <v>7.63</v>
      </c>
      <c r="C28" s="188">
        <v>22.7</v>
      </c>
      <c r="D28" s="345">
        <f t="shared" si="2"/>
        <v>4.2018333871182679E-4</v>
      </c>
      <c r="E28" s="295">
        <f t="shared" si="3"/>
        <v>1.1059257646112524E-3</v>
      </c>
      <c r="F28" s="67">
        <f t="shared" si="4"/>
        <v>1.9750982961992136</v>
      </c>
      <c r="H28" s="25">
        <v>7.1890000000000001</v>
      </c>
      <c r="I28" s="188">
        <v>23.106999999999999</v>
      </c>
      <c r="J28" s="345">
        <f t="shared" si="5"/>
        <v>1.6716796904520793E-3</v>
      </c>
      <c r="K28" s="295">
        <f t="shared" si="6"/>
        <v>4.4512920921804871E-3</v>
      </c>
      <c r="L28" s="67">
        <f t="shared" si="0"/>
        <v>2.2142161635832522</v>
      </c>
      <c r="N28" s="40">
        <f t="shared" si="1"/>
        <v>9.4220183486238529</v>
      </c>
      <c r="O28" s="201">
        <f t="shared" si="1"/>
        <v>10.179295154185022</v>
      </c>
      <c r="P28" s="67">
        <f t="shared" si="7"/>
        <v>8.0373098155956585E-2</v>
      </c>
    </row>
    <row r="29" spans="1:16" ht="20.100000000000001" customHeight="1" x14ac:dyDescent="0.25">
      <c r="A29" s="14" t="s">
        <v>173</v>
      </c>
      <c r="B29" s="25">
        <v>70.290000000000006</v>
      </c>
      <c r="C29" s="188">
        <v>74.16</v>
      </c>
      <c r="D29" s="345">
        <f t="shared" si="2"/>
        <v>3.8708632867698965E-3</v>
      </c>
      <c r="E29" s="295">
        <f t="shared" si="3"/>
        <v>3.6130156257079505E-3</v>
      </c>
      <c r="F29" s="67">
        <f>(C29-B29)/B29</f>
        <v>5.5057618437899983E-2</v>
      </c>
      <c r="H29" s="25">
        <v>25.463000000000001</v>
      </c>
      <c r="I29" s="188">
        <v>22.312999999999999</v>
      </c>
      <c r="J29" s="345">
        <f t="shared" si="5"/>
        <v>5.9209876141301009E-3</v>
      </c>
      <c r="K29" s="295">
        <f t="shared" si="6"/>
        <v>4.2983373199819621E-3</v>
      </c>
      <c r="L29" s="67">
        <f t="shared" si="0"/>
        <v>-0.12370891096885685</v>
      </c>
      <c r="N29" s="40">
        <f t="shared" si="1"/>
        <v>3.6225636648171857</v>
      </c>
      <c r="O29" s="201">
        <f t="shared" si="1"/>
        <v>3.0087648327939593</v>
      </c>
      <c r="P29" s="67">
        <f>(O29-N29)/N29</f>
        <v>-0.16943769352752067</v>
      </c>
    </row>
    <row r="30" spans="1:16" ht="20.100000000000001" customHeight="1" x14ac:dyDescent="0.25">
      <c r="A30" s="14" t="s">
        <v>175</v>
      </c>
      <c r="B30" s="25">
        <v>92.37</v>
      </c>
      <c r="C30" s="188">
        <v>89.01</v>
      </c>
      <c r="D30" s="345">
        <f t="shared" si="2"/>
        <v>5.086806683723649E-3</v>
      </c>
      <c r="E30" s="295">
        <f t="shared" si="3"/>
        <v>4.3364956963897611E-3</v>
      </c>
      <c r="F30" s="67">
        <f t="shared" si="4"/>
        <v>-3.6375446573562835E-2</v>
      </c>
      <c r="H30" s="25">
        <v>16.140999999999998</v>
      </c>
      <c r="I30" s="188">
        <v>21.94</v>
      </c>
      <c r="J30" s="345">
        <f t="shared" si="5"/>
        <v>3.7533150484889426E-3</v>
      </c>
      <c r="K30" s="295">
        <f t="shared" si="6"/>
        <v>4.2264832519340418E-3</v>
      </c>
      <c r="L30" s="67">
        <f t="shared" si="0"/>
        <v>0.35927142060591066</v>
      </c>
      <c r="N30" s="40">
        <f t="shared" si="1"/>
        <v>1.7474288188805887</v>
      </c>
      <c r="O30" s="201">
        <f t="shared" si="1"/>
        <v>2.4648915852151445</v>
      </c>
      <c r="P30" s="67">
        <f t="shared" si="7"/>
        <v>0.41058196968169836</v>
      </c>
    </row>
    <row r="31" spans="1:16" ht="20.100000000000001" customHeight="1" x14ac:dyDescent="0.25">
      <c r="A31" s="14" t="s">
        <v>167</v>
      </c>
      <c r="B31" s="25">
        <v>85.65</v>
      </c>
      <c r="C31" s="188">
        <v>77.19</v>
      </c>
      <c r="D31" s="345">
        <f t="shared" si="2"/>
        <v>4.7167369542159849E-3</v>
      </c>
      <c r="E31" s="295">
        <f t="shared" si="3"/>
        <v>3.7606347916450474E-3</v>
      </c>
      <c r="F31" s="67">
        <f t="shared" si="4"/>
        <v>-9.8774080560420405E-2</v>
      </c>
      <c r="H31" s="25">
        <v>18.971</v>
      </c>
      <c r="I31" s="188">
        <v>21.242000000000001</v>
      </c>
      <c r="J31" s="345">
        <f t="shared" si="5"/>
        <v>4.4113834201650291E-3</v>
      </c>
      <c r="K31" s="295">
        <f t="shared" si="6"/>
        <v>4.0920217519408797E-3</v>
      </c>
      <c r="L31" s="67">
        <f t="shared" si="0"/>
        <v>0.1197090295714512</v>
      </c>
      <c r="N31" s="40">
        <f t="shared" si="1"/>
        <v>2.2149445417396381</v>
      </c>
      <c r="O31" s="201">
        <f t="shared" si="1"/>
        <v>2.7519108692835865</v>
      </c>
      <c r="P31" s="67">
        <f t="shared" si="7"/>
        <v>0.2424287910713151</v>
      </c>
    </row>
    <row r="32" spans="1:16" ht="20.100000000000001" customHeight="1" thickBot="1" x14ac:dyDescent="0.3">
      <c r="A32" s="14" t="s">
        <v>17</v>
      </c>
      <c r="B32" s="25">
        <f>B33-SUM(B7:B31)</f>
        <v>881.92000000000553</v>
      </c>
      <c r="C32" s="188">
        <f>C33-SUM(C7:C31)</f>
        <v>595.40000000000509</v>
      </c>
      <c r="D32" s="345">
        <f t="shared" si="2"/>
        <v>4.8567246405863254E-2</v>
      </c>
      <c r="E32" s="295">
        <f t="shared" si="3"/>
        <v>2.9007409702623142E-2</v>
      </c>
      <c r="F32" s="67">
        <f t="shared" si="4"/>
        <v>-0.32488207547169656</v>
      </c>
      <c r="H32" s="25">
        <f>H33-SUM(H7:H31)</f>
        <v>241.1979999999985</v>
      </c>
      <c r="I32" s="188">
        <f>I33-SUM(I7:I31)</f>
        <v>168.3769999999995</v>
      </c>
      <c r="J32" s="345">
        <f t="shared" si="5"/>
        <v>5.6086492972271265E-2</v>
      </c>
      <c r="K32" s="295">
        <f t="shared" si="6"/>
        <v>3.2435850980441931E-2</v>
      </c>
      <c r="L32" s="67">
        <f t="shared" si="0"/>
        <v>-0.30191378037960287</v>
      </c>
      <c r="N32" s="40">
        <f t="shared" si="1"/>
        <v>2.7349192670536668</v>
      </c>
      <c r="O32" s="201">
        <f t="shared" si="1"/>
        <v>2.8279643936848853</v>
      </c>
      <c r="P32" s="67">
        <f t="shared" si="7"/>
        <v>3.4021160241214765E-2</v>
      </c>
    </row>
    <row r="33" spans="1:16" ht="26.25" customHeight="1" thickBot="1" x14ac:dyDescent="0.3">
      <c r="A33" s="18" t="s">
        <v>18</v>
      </c>
      <c r="B33" s="23">
        <v>18158.740000000005</v>
      </c>
      <c r="C33" s="193">
        <v>20525.79</v>
      </c>
      <c r="D33" s="341">
        <f>SUM(D7:D32)</f>
        <v>1</v>
      </c>
      <c r="E33" s="342">
        <f>SUM(E7:E32)</f>
        <v>1</v>
      </c>
      <c r="F33" s="72">
        <f t="shared" si="4"/>
        <v>0.13035320732605868</v>
      </c>
      <c r="G33" s="2"/>
      <c r="H33" s="23">
        <v>4300.4649999999992</v>
      </c>
      <c r="I33" s="193">
        <v>5191.0769999999984</v>
      </c>
      <c r="J33" s="341">
        <f>SUM(J7:J32)</f>
        <v>0.99999999999999989</v>
      </c>
      <c r="K33" s="342">
        <f>SUM(K7:K32)</f>
        <v>1.0000000000000007</v>
      </c>
      <c r="L33" s="72">
        <f t="shared" si="0"/>
        <v>0.20709667442939295</v>
      </c>
      <c r="N33" s="35">
        <f t="shared" si="1"/>
        <v>2.3682617846832974</v>
      </c>
      <c r="O33" s="194">
        <f t="shared" si="1"/>
        <v>2.5290510133836497</v>
      </c>
      <c r="P33" s="72">
        <f t="shared" si="7"/>
        <v>6.7893351039253577E-2</v>
      </c>
    </row>
    <row r="35" spans="1:16" ht="15.75" thickBot="1" x14ac:dyDescent="0.3"/>
    <row r="36" spans="1:16" x14ac:dyDescent="0.25">
      <c r="A36" s="437" t="s">
        <v>2</v>
      </c>
      <c r="B36" s="425" t="s">
        <v>1</v>
      </c>
      <c r="C36" s="421"/>
      <c r="D36" s="425" t="s">
        <v>104</v>
      </c>
      <c r="E36" s="421"/>
      <c r="F36" s="176" t="s">
        <v>0</v>
      </c>
      <c r="H36" s="435" t="s">
        <v>19</v>
      </c>
      <c r="I36" s="436"/>
      <c r="J36" s="425" t="s">
        <v>104</v>
      </c>
      <c r="K36" s="426"/>
      <c r="L36" s="176" t="s">
        <v>0</v>
      </c>
      <c r="N36" s="433" t="s">
        <v>22</v>
      </c>
      <c r="O36" s="421"/>
      <c r="P36" s="176" t="s">
        <v>0</v>
      </c>
    </row>
    <row r="37" spans="1:16" x14ac:dyDescent="0.25">
      <c r="A37" s="438"/>
      <c r="B37" s="428" t="str">
        <f>B5</f>
        <v>jan</v>
      </c>
      <c r="C37" s="430"/>
      <c r="D37" s="428" t="str">
        <f>B5</f>
        <v>jan</v>
      </c>
      <c r="E37" s="430"/>
      <c r="F37" s="177" t="str">
        <f>F5</f>
        <v>2022/2021</v>
      </c>
      <c r="H37" s="431" t="str">
        <f>B5</f>
        <v>jan</v>
      </c>
      <c r="I37" s="430"/>
      <c r="J37" s="428" t="str">
        <f>B5</f>
        <v>jan</v>
      </c>
      <c r="K37" s="429"/>
      <c r="L37" s="177" t="str">
        <f>L5</f>
        <v>2022/2021</v>
      </c>
      <c r="N37" s="431" t="str">
        <f>B5</f>
        <v>jan</v>
      </c>
      <c r="O37" s="429"/>
      <c r="P37" s="177" t="str">
        <f>P5</f>
        <v>2022/2021</v>
      </c>
    </row>
    <row r="38" spans="1:16" ht="19.5" customHeight="1" thickBot="1" x14ac:dyDescent="0.3">
      <c r="A38" s="439"/>
      <c r="B38" s="120">
        <f>B6</f>
        <v>2021</v>
      </c>
      <c r="C38" s="180">
        <f>C6</f>
        <v>2022</v>
      </c>
      <c r="D38" s="120">
        <f>B6</f>
        <v>2021</v>
      </c>
      <c r="E38" s="180">
        <f>C6</f>
        <v>2022</v>
      </c>
      <c r="F38" s="178" t="s">
        <v>1</v>
      </c>
      <c r="H38" s="31">
        <f>B6</f>
        <v>2021</v>
      </c>
      <c r="I38" s="180">
        <f>C6</f>
        <v>2022</v>
      </c>
      <c r="J38" s="120">
        <f>B6</f>
        <v>2021</v>
      </c>
      <c r="K38" s="180">
        <f>C6</f>
        <v>2022</v>
      </c>
      <c r="L38" s="357">
        <v>1000</v>
      </c>
      <c r="N38" s="31">
        <f>B6</f>
        <v>2021</v>
      </c>
      <c r="O38" s="180">
        <f>C6</f>
        <v>2022</v>
      </c>
      <c r="P38" s="178"/>
    </row>
    <row r="39" spans="1:16" ht="20.100000000000001" customHeight="1" x14ac:dyDescent="0.25">
      <c r="A39" s="45" t="s">
        <v>153</v>
      </c>
      <c r="B39" s="46">
        <v>1503.11</v>
      </c>
      <c r="C39" s="195">
        <v>2222.85</v>
      </c>
      <c r="D39" s="345">
        <f t="shared" ref="D39:D60" si="12">B39/$B$61</f>
        <v>0.21174529876723386</v>
      </c>
      <c r="E39" s="344">
        <f t="shared" ref="E39:E60" si="13">C39/$C$61</f>
        <v>0.26295492319612934</v>
      </c>
      <c r="F39" s="67">
        <f>(C39-B39)/B39</f>
        <v>0.4788338844129838</v>
      </c>
      <c r="H39" s="46">
        <v>325.964</v>
      </c>
      <c r="I39" s="195">
        <v>512.23800000000006</v>
      </c>
      <c r="J39" s="345">
        <f t="shared" ref="J39:J60" si="14">H39/$H$61</f>
        <v>0.21163291527970124</v>
      </c>
      <c r="K39" s="344">
        <f t="shared" ref="K39:K60" si="15">I39/$I$61</f>
        <v>0.24966929315005465</v>
      </c>
      <c r="L39" s="67">
        <f t="shared" ref="L39:L61" si="16">(I39-H39)/H39</f>
        <v>0.57145574357904572</v>
      </c>
      <c r="N39" s="40">
        <f t="shared" ref="N39:O61" si="17">(H39/B39)*10</f>
        <v>2.1685971086613756</v>
      </c>
      <c r="O39" s="200">
        <f t="shared" si="17"/>
        <v>2.304420001349619</v>
      </c>
      <c r="P39" s="76">
        <f t="shared" si="7"/>
        <v>6.2631685777762444E-2</v>
      </c>
    </row>
    <row r="40" spans="1:16" ht="20.100000000000001" customHeight="1" x14ac:dyDescent="0.25">
      <c r="A40" s="45" t="s">
        <v>159</v>
      </c>
      <c r="B40" s="25">
        <v>2529.6999999999998</v>
      </c>
      <c r="C40" s="188">
        <v>1998.34</v>
      </c>
      <c r="D40" s="345">
        <f t="shared" si="12"/>
        <v>0.35636252988235823</v>
      </c>
      <c r="E40" s="295">
        <f t="shared" si="13"/>
        <v>0.23639622161628229</v>
      </c>
      <c r="F40" s="67">
        <f t="shared" ref="F40:F61" si="18">(C40-B40)/B40</f>
        <v>-0.21004862236628846</v>
      </c>
      <c r="H40" s="25">
        <v>496.697</v>
      </c>
      <c r="I40" s="188">
        <v>439.68</v>
      </c>
      <c r="J40" s="345">
        <f t="shared" si="14"/>
        <v>0.32248172841381795</v>
      </c>
      <c r="K40" s="295">
        <f t="shared" si="15"/>
        <v>0.21430388766982539</v>
      </c>
      <c r="L40" s="67">
        <f t="shared" si="16"/>
        <v>-0.11479231805305849</v>
      </c>
      <c r="N40" s="40">
        <f t="shared" si="17"/>
        <v>1.9634620706012573</v>
      </c>
      <c r="O40" s="201">
        <f t="shared" si="17"/>
        <v>2.2002261877358209</v>
      </c>
      <c r="P40" s="67">
        <f t="shared" si="7"/>
        <v>0.12058502207891439</v>
      </c>
    </row>
    <row r="41" spans="1:16" ht="20.100000000000001" customHeight="1" x14ac:dyDescent="0.25">
      <c r="A41" s="45" t="s">
        <v>163</v>
      </c>
      <c r="B41" s="25">
        <v>1426.23</v>
      </c>
      <c r="C41" s="188">
        <v>1642.94</v>
      </c>
      <c r="D41" s="345">
        <f t="shared" si="12"/>
        <v>0.20091510099779256</v>
      </c>
      <c r="E41" s="295">
        <f t="shared" si="13"/>
        <v>0.19435371775686561</v>
      </c>
      <c r="F41" s="67">
        <f t="shared" si="18"/>
        <v>0.15194603955883695</v>
      </c>
      <c r="H41" s="25">
        <v>288.26499999999999</v>
      </c>
      <c r="I41" s="188">
        <v>360.39699999999999</v>
      </c>
      <c r="J41" s="345">
        <f t="shared" si="14"/>
        <v>0.18715674836209847</v>
      </c>
      <c r="K41" s="295">
        <f t="shared" si="15"/>
        <v>0.17566065821629834</v>
      </c>
      <c r="L41" s="67">
        <f t="shared" si="16"/>
        <v>0.2502280887377934</v>
      </c>
      <c r="N41" s="40">
        <f t="shared" si="17"/>
        <v>2.0211676938502205</v>
      </c>
      <c r="O41" s="201">
        <f t="shared" si="17"/>
        <v>2.1936102353098712</v>
      </c>
      <c r="P41" s="67">
        <f t="shared" si="7"/>
        <v>8.5318275165558621E-2</v>
      </c>
    </row>
    <row r="42" spans="1:16" ht="20.100000000000001" customHeight="1" x14ac:dyDescent="0.25">
      <c r="A42" s="45" t="s">
        <v>165</v>
      </c>
      <c r="B42" s="25">
        <v>165.51</v>
      </c>
      <c r="C42" s="188">
        <v>719.43</v>
      </c>
      <c r="D42" s="345">
        <f t="shared" si="12"/>
        <v>2.3315635182365145E-2</v>
      </c>
      <c r="E42" s="295">
        <f t="shared" si="13"/>
        <v>8.5105904759651491E-2</v>
      </c>
      <c r="F42" s="67">
        <f t="shared" si="18"/>
        <v>3.3467464201558816</v>
      </c>
      <c r="H42" s="25">
        <v>39.478000000000002</v>
      </c>
      <c r="I42" s="188">
        <v>184.07300000000001</v>
      </c>
      <c r="J42" s="345">
        <f t="shared" si="14"/>
        <v>2.5631186969763672E-2</v>
      </c>
      <c r="K42" s="295">
        <f t="shared" si="15"/>
        <v>8.9718794384661044E-2</v>
      </c>
      <c r="L42" s="67">
        <f t="shared" si="16"/>
        <v>3.6626728810983331</v>
      </c>
      <c r="N42" s="40">
        <f t="shared" si="17"/>
        <v>2.3852335206331947</v>
      </c>
      <c r="O42" s="201">
        <f t="shared" si="17"/>
        <v>2.558594998818509</v>
      </c>
      <c r="P42" s="67">
        <f t="shared" si="7"/>
        <v>7.2681134440577971E-2</v>
      </c>
    </row>
    <row r="43" spans="1:16" ht="20.100000000000001" customHeight="1" x14ac:dyDescent="0.25">
      <c r="A43" s="45" t="s">
        <v>164</v>
      </c>
      <c r="B43" s="25">
        <v>371.07</v>
      </c>
      <c r="C43" s="188">
        <v>408.88</v>
      </c>
      <c r="D43" s="345">
        <f t="shared" si="12"/>
        <v>5.2273172298472809E-2</v>
      </c>
      <c r="E43" s="295">
        <f t="shared" si="13"/>
        <v>4.8368989808774035E-2</v>
      </c>
      <c r="F43" s="67">
        <f t="shared" si="18"/>
        <v>0.10189452124935997</v>
      </c>
      <c r="H43" s="25">
        <v>111.568</v>
      </c>
      <c r="I43" s="188">
        <v>176.98</v>
      </c>
      <c r="J43" s="345">
        <f t="shared" si="14"/>
        <v>7.2435793805222984E-2</v>
      </c>
      <c r="K43" s="295">
        <f t="shared" si="15"/>
        <v>8.6261603984274238E-2</v>
      </c>
      <c r="L43" s="67">
        <f t="shared" si="16"/>
        <v>0.58629714613509243</v>
      </c>
      <c r="N43" s="40">
        <f t="shared" si="17"/>
        <v>3.0066564260112649</v>
      </c>
      <c r="O43" s="201">
        <f t="shared" si="17"/>
        <v>4.32840931324594</v>
      </c>
      <c r="P43" s="67">
        <f t="shared" si="7"/>
        <v>0.4396088877331949</v>
      </c>
    </row>
    <row r="44" spans="1:16" ht="20.100000000000001" customHeight="1" x14ac:dyDescent="0.25">
      <c r="A44" s="45" t="s">
        <v>166</v>
      </c>
      <c r="B44" s="25">
        <v>279.86</v>
      </c>
      <c r="C44" s="188">
        <v>350.01</v>
      </c>
      <c r="D44" s="345">
        <f t="shared" si="12"/>
        <v>3.9424286521277933E-2</v>
      </c>
      <c r="E44" s="295">
        <f t="shared" si="13"/>
        <v>4.1404886820018097E-2</v>
      </c>
      <c r="F44" s="67">
        <f t="shared" si="18"/>
        <v>0.25066104480811824</v>
      </c>
      <c r="H44" s="25">
        <v>79.652000000000001</v>
      </c>
      <c r="I44" s="188">
        <v>94.418999999999997</v>
      </c>
      <c r="J44" s="345">
        <f t="shared" si="14"/>
        <v>5.1714253622666191E-2</v>
      </c>
      <c r="K44" s="295">
        <f t="shared" si="15"/>
        <v>4.6020648585101076E-2</v>
      </c>
      <c r="L44" s="67">
        <f t="shared" si="16"/>
        <v>0.18539396374227887</v>
      </c>
      <c r="N44" s="40">
        <f t="shared" si="17"/>
        <v>2.8461373543914812</v>
      </c>
      <c r="O44" s="201">
        <f t="shared" si="17"/>
        <v>2.6976086397531502</v>
      </c>
      <c r="P44" s="67">
        <f t="shared" si="7"/>
        <v>-5.2186066989759583E-2</v>
      </c>
    </row>
    <row r="45" spans="1:16" ht="20.100000000000001" customHeight="1" x14ac:dyDescent="0.25">
      <c r="A45" s="45" t="s">
        <v>158</v>
      </c>
      <c r="B45" s="25">
        <v>237.1</v>
      </c>
      <c r="C45" s="188">
        <v>301.83</v>
      </c>
      <c r="D45" s="345">
        <f t="shared" si="12"/>
        <v>3.3400622933591785E-2</v>
      </c>
      <c r="E45" s="295">
        <f t="shared" si="13"/>
        <v>3.5705371243353226E-2</v>
      </c>
      <c r="F45" s="67">
        <f t="shared" si="18"/>
        <v>0.27300716997047658</v>
      </c>
      <c r="H45" s="25">
        <v>51.906999999999996</v>
      </c>
      <c r="I45" s="188">
        <v>71.489999999999995</v>
      </c>
      <c r="J45" s="345">
        <f t="shared" si="14"/>
        <v>3.3700745276850977E-2</v>
      </c>
      <c r="K45" s="295">
        <f t="shared" si="15"/>
        <v>3.4844852914655694E-2</v>
      </c>
      <c r="L45" s="67">
        <f t="shared" si="16"/>
        <v>0.37727088831949446</v>
      </c>
      <c r="N45" s="40">
        <f t="shared" si="17"/>
        <v>2.1892450442851117</v>
      </c>
      <c r="O45" s="201">
        <f t="shared" si="17"/>
        <v>2.3685518338137364</v>
      </c>
      <c r="P45" s="67">
        <f t="shared" si="7"/>
        <v>8.1903480835411241E-2</v>
      </c>
    </row>
    <row r="46" spans="1:16" ht="20.100000000000001" customHeight="1" x14ac:dyDescent="0.25">
      <c r="A46" s="45" t="s">
        <v>178</v>
      </c>
      <c r="B46" s="25">
        <v>45.6</v>
      </c>
      <c r="C46" s="188">
        <v>193</v>
      </c>
      <c r="D46" s="345">
        <f t="shared" si="12"/>
        <v>6.4237385313023424E-3</v>
      </c>
      <c r="E46" s="295">
        <f t="shared" si="13"/>
        <v>2.2831185269745129E-2</v>
      </c>
      <c r="F46" s="67">
        <f t="shared" si="18"/>
        <v>3.2324561403508771</v>
      </c>
      <c r="H46" s="25">
        <v>11.377000000000001</v>
      </c>
      <c r="I46" s="188">
        <v>43.366</v>
      </c>
      <c r="J46" s="345">
        <f t="shared" si="14"/>
        <v>7.3865447630326077E-3</v>
      </c>
      <c r="K46" s="295">
        <f t="shared" si="15"/>
        <v>2.1136968687885845E-2</v>
      </c>
      <c r="L46" s="67">
        <f t="shared" si="16"/>
        <v>2.8117254109167615</v>
      </c>
      <c r="N46" s="40">
        <f t="shared" si="17"/>
        <v>2.4949561403508773</v>
      </c>
      <c r="O46" s="201">
        <f t="shared" si="17"/>
        <v>2.2469430051813473</v>
      </c>
      <c r="P46" s="67">
        <f t="shared" si="7"/>
        <v>-9.9405809648682161E-2</v>
      </c>
    </row>
    <row r="47" spans="1:16" ht="20.100000000000001" customHeight="1" x14ac:dyDescent="0.25">
      <c r="A47" s="45" t="s">
        <v>162</v>
      </c>
      <c r="B47" s="25">
        <v>229.91</v>
      </c>
      <c r="C47" s="188">
        <v>139.69</v>
      </c>
      <c r="D47" s="345">
        <f t="shared" si="12"/>
        <v>3.2387757143239507E-2</v>
      </c>
      <c r="E47" s="295">
        <f t="shared" si="13"/>
        <v>1.6524809690832629E-2</v>
      </c>
      <c r="F47" s="67">
        <f t="shared" si="18"/>
        <v>-0.39241442303510071</v>
      </c>
      <c r="H47" s="25">
        <v>60.177999999999997</v>
      </c>
      <c r="I47" s="188">
        <v>42.331000000000003</v>
      </c>
      <c r="J47" s="345">
        <f t="shared" si="14"/>
        <v>3.9070712028634637E-2</v>
      </c>
      <c r="K47" s="295">
        <f t="shared" si="15"/>
        <v>2.0632500611698006E-2</v>
      </c>
      <c r="L47" s="67">
        <f t="shared" si="16"/>
        <v>-0.29657017514706363</v>
      </c>
      <c r="N47" s="40">
        <f t="shared" si="17"/>
        <v>2.6174590056978819</v>
      </c>
      <c r="O47" s="201">
        <f t="shared" si="17"/>
        <v>3.0303529243324507</v>
      </c>
      <c r="P47" s="67">
        <f t="shared" si="7"/>
        <v>0.15774608799440612</v>
      </c>
    </row>
    <row r="48" spans="1:16" ht="20.100000000000001" customHeight="1" x14ac:dyDescent="0.25">
      <c r="A48" s="45" t="s">
        <v>179</v>
      </c>
      <c r="B48" s="25">
        <v>66.459999999999994</v>
      </c>
      <c r="C48" s="188">
        <v>115.36</v>
      </c>
      <c r="D48" s="345">
        <f t="shared" si="12"/>
        <v>9.3623171664551242E-3</v>
      </c>
      <c r="E48" s="295">
        <f t="shared" si="13"/>
        <v>1.3646660791283929E-2</v>
      </c>
      <c r="F48" s="67">
        <f t="shared" si="18"/>
        <v>0.73578092085464952</v>
      </c>
      <c r="H48" s="25">
        <v>14.103999999999999</v>
      </c>
      <c r="I48" s="188">
        <v>25.286000000000001</v>
      </c>
      <c r="J48" s="345">
        <f t="shared" si="14"/>
        <v>9.1570561077447387E-3</v>
      </c>
      <c r="K48" s="295">
        <f t="shared" si="15"/>
        <v>1.232461813959972E-2</v>
      </c>
      <c r="L48" s="67">
        <f t="shared" si="16"/>
        <v>0.79282473057288727</v>
      </c>
      <c r="N48" s="40">
        <f t="shared" si="17"/>
        <v>2.1221787541378272</v>
      </c>
      <c r="O48" s="201">
        <f t="shared" si="17"/>
        <v>2.1919209431345354</v>
      </c>
      <c r="P48" s="67">
        <f t="shared" si="7"/>
        <v>3.286348469030935E-2</v>
      </c>
    </row>
    <row r="49" spans="1:16" ht="20.100000000000001" customHeight="1" x14ac:dyDescent="0.25">
      <c r="A49" s="45" t="s">
        <v>184</v>
      </c>
      <c r="B49" s="25">
        <v>51.93</v>
      </c>
      <c r="C49" s="188">
        <v>94.62</v>
      </c>
      <c r="D49" s="345">
        <f t="shared" si="12"/>
        <v>7.3154548668976022E-3</v>
      </c>
      <c r="E49" s="295">
        <f t="shared" si="13"/>
        <v>1.1193195597011835E-2</v>
      </c>
      <c r="F49" s="67">
        <f t="shared" si="18"/>
        <v>0.82206816868861943</v>
      </c>
      <c r="H49" s="25">
        <v>13.409000000000001</v>
      </c>
      <c r="I49" s="188">
        <v>23.850999999999999</v>
      </c>
      <c r="J49" s="345">
        <f t="shared" si="14"/>
        <v>8.7058256770241923E-3</v>
      </c>
      <c r="K49" s="295">
        <f t="shared" si="15"/>
        <v>1.1625186555706435E-2</v>
      </c>
      <c r="L49" s="67">
        <f t="shared" si="16"/>
        <v>0.77873070325900495</v>
      </c>
      <c r="N49" s="40">
        <f t="shared" si="17"/>
        <v>2.5821297901020608</v>
      </c>
      <c r="O49" s="201">
        <f t="shared" si="17"/>
        <v>2.5207144366941447</v>
      </c>
      <c r="P49" s="67">
        <f t="shared" si="7"/>
        <v>-2.3784766220248187E-2</v>
      </c>
    </row>
    <row r="50" spans="1:16" ht="20.100000000000001" customHeight="1" x14ac:dyDescent="0.25">
      <c r="A50" s="45" t="s">
        <v>167</v>
      </c>
      <c r="B50" s="25">
        <v>85.65</v>
      </c>
      <c r="C50" s="188">
        <v>77.19</v>
      </c>
      <c r="D50" s="345">
        <f t="shared" si="12"/>
        <v>1.2065640465044861E-2</v>
      </c>
      <c r="E50" s="295">
        <f t="shared" si="13"/>
        <v>9.1312911449307078E-3</v>
      </c>
      <c r="F50" s="67">
        <f t="shared" si="18"/>
        <v>-9.8774080560420405E-2</v>
      </c>
      <c r="H50" s="25">
        <v>18.971</v>
      </c>
      <c r="I50" s="188">
        <v>21.242000000000001</v>
      </c>
      <c r="J50" s="345">
        <f t="shared" si="14"/>
        <v>1.2316967627625174E-2</v>
      </c>
      <c r="K50" s="295">
        <f t="shared" si="15"/>
        <v>1.0353537076697669E-2</v>
      </c>
      <c r="L50" s="67">
        <f t="shared" si="16"/>
        <v>0.1197090295714512</v>
      </c>
      <c r="N50" s="40">
        <f t="shared" si="17"/>
        <v>2.2149445417396381</v>
      </c>
      <c r="O50" s="201">
        <f t="shared" si="17"/>
        <v>2.7519108692835865</v>
      </c>
      <c r="P50" s="67">
        <f t="shared" si="7"/>
        <v>0.2424287910713151</v>
      </c>
    </row>
    <row r="51" spans="1:16" ht="20.100000000000001" customHeight="1" x14ac:dyDescent="0.25">
      <c r="A51" s="45" t="s">
        <v>185</v>
      </c>
      <c r="B51" s="25">
        <v>26.6</v>
      </c>
      <c r="C51" s="188">
        <v>77.62</v>
      </c>
      <c r="D51" s="345">
        <f t="shared" si="12"/>
        <v>3.7471808099263666E-3</v>
      </c>
      <c r="E51" s="295">
        <f t="shared" si="13"/>
        <v>9.1821585525265134E-3</v>
      </c>
      <c r="F51" s="67">
        <f t="shared" si="18"/>
        <v>1.9180451127819549</v>
      </c>
      <c r="H51" s="25">
        <v>5.7649999999999997</v>
      </c>
      <c r="I51" s="188">
        <v>19.321000000000002</v>
      </c>
      <c r="J51" s="345">
        <f t="shared" si="14"/>
        <v>3.7429401915164786E-3</v>
      </c>
      <c r="K51" s="295">
        <f t="shared" si="15"/>
        <v>9.4172248309422682E-3</v>
      </c>
      <c r="L51" s="67">
        <f t="shared" si="16"/>
        <v>2.3514310494362536</v>
      </c>
      <c r="N51" s="40">
        <f t="shared" si="17"/>
        <v>2.1672932330827068</v>
      </c>
      <c r="O51" s="201">
        <f t="shared" si="17"/>
        <v>2.4891780468951303</v>
      </c>
      <c r="P51" s="67">
        <f t="shared" si="7"/>
        <v>0.14851927228812603</v>
      </c>
    </row>
    <row r="52" spans="1:16" ht="20.100000000000001" customHeight="1" x14ac:dyDescent="0.25">
      <c r="A52" s="45" t="s">
        <v>181</v>
      </c>
      <c r="B52" s="25">
        <v>0.14000000000000001</v>
      </c>
      <c r="C52" s="188">
        <v>54.46</v>
      </c>
      <c r="D52" s="345">
        <f t="shared" si="12"/>
        <v>1.9722004262770352E-5</v>
      </c>
      <c r="E52" s="295">
        <f t="shared" si="13"/>
        <v>6.4424163201570973E-3</v>
      </c>
      <c r="F52" s="67">
        <f t="shared" si="18"/>
        <v>387.99999999999994</v>
      </c>
      <c r="H52" s="25">
        <v>4.2000000000000003E-2</v>
      </c>
      <c r="I52" s="188">
        <v>11.893000000000001</v>
      </c>
      <c r="J52" s="345">
        <f t="shared" si="14"/>
        <v>2.7268601568723699E-5</v>
      </c>
      <c r="K52" s="295">
        <f t="shared" si="15"/>
        <v>5.7967524928521502E-3</v>
      </c>
      <c r="L52" s="67">
        <f t="shared" si="16"/>
        <v>282.16666666666669</v>
      </c>
      <c r="N52" s="40">
        <f t="shared" si="17"/>
        <v>3</v>
      </c>
      <c r="O52" s="201">
        <f t="shared" si="17"/>
        <v>2.1838046272493576</v>
      </c>
      <c r="P52" s="67">
        <f t="shared" si="7"/>
        <v>-0.27206512425021412</v>
      </c>
    </row>
    <row r="53" spans="1:16" ht="20.100000000000001" customHeight="1" x14ac:dyDescent="0.25">
      <c r="A53" s="45" t="s">
        <v>171</v>
      </c>
      <c r="B53" s="25">
        <v>65.95</v>
      </c>
      <c r="C53" s="188">
        <v>12.61</v>
      </c>
      <c r="D53" s="345">
        <f t="shared" si="12"/>
        <v>9.2904727223550327E-3</v>
      </c>
      <c r="E53" s="295">
        <f t="shared" si="13"/>
        <v>1.4917163018211713E-3</v>
      </c>
      <c r="F53" s="67">
        <f t="shared" si="18"/>
        <v>-0.80879454131918116</v>
      </c>
      <c r="H53" s="25">
        <v>19.123999999999999</v>
      </c>
      <c r="I53" s="188">
        <v>7.6280000000000001</v>
      </c>
      <c r="J53" s="345">
        <f t="shared" si="14"/>
        <v>1.2416303247625523E-2</v>
      </c>
      <c r="K53" s="295">
        <f t="shared" si="15"/>
        <v>3.7179540919428404E-3</v>
      </c>
      <c r="L53" s="67">
        <f t="shared" si="16"/>
        <v>-0.60112947082200374</v>
      </c>
      <c r="N53" s="40">
        <f t="shared" si="17"/>
        <v>2.899772554965883</v>
      </c>
      <c r="O53" s="201">
        <f t="shared" si="17"/>
        <v>6.0491673275178437</v>
      </c>
      <c r="P53" s="67">
        <f t="shared" si="7"/>
        <v>1.086083378214818</v>
      </c>
    </row>
    <row r="54" spans="1:16" ht="20.100000000000001" customHeight="1" x14ac:dyDescent="0.25">
      <c r="A54" s="45" t="s">
        <v>183</v>
      </c>
      <c r="B54" s="25">
        <v>12.98</v>
      </c>
      <c r="C54" s="188">
        <v>17.190000000000001</v>
      </c>
      <c r="D54" s="345">
        <f t="shared" si="12"/>
        <v>1.828511538076851E-3</v>
      </c>
      <c r="E54" s="295">
        <f t="shared" si="13"/>
        <v>2.0335133408648644E-3</v>
      </c>
      <c r="F54" s="67">
        <f t="shared" si="18"/>
        <v>0.32434514637904471</v>
      </c>
      <c r="H54" s="25">
        <v>3.2130000000000001</v>
      </c>
      <c r="I54" s="188">
        <v>4.9269999999999996</v>
      </c>
      <c r="J54" s="345">
        <f t="shared" si="14"/>
        <v>2.086048020007363E-3</v>
      </c>
      <c r="K54" s="295">
        <f t="shared" si="15"/>
        <v>2.4014630061618214E-3</v>
      </c>
      <c r="L54" s="67">
        <f t="shared" si="16"/>
        <v>0.53345782757547444</v>
      </c>
      <c r="N54" s="40">
        <f t="shared" si="17"/>
        <v>2.4753466872110943</v>
      </c>
      <c r="O54" s="201">
        <f t="shared" si="17"/>
        <v>2.8662012798138448</v>
      </c>
      <c r="P54" s="67">
        <f t="shared" si="7"/>
        <v>0.157898929722493</v>
      </c>
    </row>
    <row r="55" spans="1:16" ht="20.100000000000001" customHeight="1" x14ac:dyDescent="0.25">
      <c r="A55" s="45" t="s">
        <v>187</v>
      </c>
      <c r="B55" s="25"/>
      <c r="C55" s="188">
        <v>4.59</v>
      </c>
      <c r="D55" s="345">
        <f t="shared" si="12"/>
        <v>0</v>
      </c>
      <c r="E55" s="295">
        <f t="shared" si="13"/>
        <v>5.4298000201103704E-4</v>
      </c>
      <c r="F55" s="67"/>
      <c r="H55" s="25"/>
      <c r="I55" s="188">
        <v>4.4329999999999998</v>
      </c>
      <c r="J55" s="345">
        <f t="shared" si="14"/>
        <v>0</v>
      </c>
      <c r="K55" s="295">
        <f t="shared" si="15"/>
        <v>2.1606830741455964E-3</v>
      </c>
      <c r="L55" s="67"/>
      <c r="N55" s="40"/>
      <c r="O55" s="201">
        <f t="shared" ref="O55:O56" si="19">(I55/C55)*10</f>
        <v>9.6579520697167744</v>
      </c>
      <c r="P55" s="67"/>
    </row>
    <row r="56" spans="1:16" ht="20.100000000000001" customHeight="1" x14ac:dyDescent="0.25">
      <c r="A56" s="45" t="s">
        <v>188</v>
      </c>
      <c r="B56" s="25"/>
      <c r="C56" s="188">
        <v>14.23</v>
      </c>
      <c r="D56" s="345">
        <f t="shared" si="12"/>
        <v>0</v>
      </c>
      <c r="E56" s="295">
        <f t="shared" si="13"/>
        <v>1.6833563025309493E-3</v>
      </c>
      <c r="F56" s="67"/>
      <c r="H56" s="25"/>
      <c r="I56" s="188">
        <v>3.988</v>
      </c>
      <c r="J56" s="345">
        <f t="shared" si="14"/>
        <v>0</v>
      </c>
      <c r="K56" s="295">
        <f t="shared" si="15"/>
        <v>1.9437861718232888E-3</v>
      </c>
      <c r="L56" s="67"/>
      <c r="N56" s="40"/>
      <c r="O56" s="201">
        <f t="shared" si="19"/>
        <v>2.802529866479269</v>
      </c>
      <c r="P56" s="67"/>
    </row>
    <row r="57" spans="1:16" ht="20.100000000000001" customHeight="1" x14ac:dyDescent="0.25">
      <c r="A57" s="45" t="s">
        <v>182</v>
      </c>
      <c r="B57" s="25"/>
      <c r="C57" s="188">
        <v>4.57</v>
      </c>
      <c r="D57" s="345">
        <f t="shared" si="12"/>
        <v>0</v>
      </c>
      <c r="E57" s="295">
        <f t="shared" si="13"/>
        <v>5.4061407607634848E-4</v>
      </c>
      <c r="F57" s="67"/>
      <c r="H57" s="25"/>
      <c r="I57" s="188">
        <v>2.4340000000000002</v>
      </c>
      <c r="J57" s="345">
        <f t="shared" si="14"/>
        <v>0</v>
      </c>
      <c r="K57" s="295">
        <f t="shared" si="15"/>
        <v>1.1863529443876342E-3</v>
      </c>
      <c r="L57" s="67"/>
      <c r="N57" s="40"/>
      <c r="O57" s="201">
        <f t="shared" ref="O57:O58" si="20">(I57/C57)*10</f>
        <v>5.3260393873085343</v>
      </c>
      <c r="P57" s="67"/>
    </row>
    <row r="58" spans="1:16" ht="20.100000000000001" customHeight="1" x14ac:dyDescent="0.25">
      <c r="A58" s="45" t="s">
        <v>168</v>
      </c>
      <c r="B58" s="25">
        <v>0.87</v>
      </c>
      <c r="C58" s="188">
        <v>2.1</v>
      </c>
      <c r="D58" s="345">
        <f t="shared" si="12"/>
        <v>1.2255816934721574E-4</v>
      </c>
      <c r="E58" s="295">
        <f t="shared" si="13"/>
        <v>2.4842222314230453E-4</v>
      </c>
      <c r="F58" s="67">
        <f t="shared" si="18"/>
        <v>1.4137931034482758</v>
      </c>
      <c r="H58" s="25">
        <v>0.51900000000000002</v>
      </c>
      <c r="I58" s="188">
        <v>0.91100000000000003</v>
      </c>
      <c r="J58" s="345">
        <f t="shared" si="14"/>
        <v>3.3696200509922855E-4</v>
      </c>
      <c r="K58" s="295">
        <f t="shared" si="15"/>
        <v>4.4402938879915148E-4</v>
      </c>
      <c r="L58" s="67">
        <f t="shared" si="16"/>
        <v>0.75529865125240847</v>
      </c>
      <c r="N58" s="40">
        <f t="shared" ref="N58" si="21">(H58/B58)*10</f>
        <v>5.9655172413793096</v>
      </c>
      <c r="O58" s="201">
        <f t="shared" si="20"/>
        <v>4.3380952380952378</v>
      </c>
      <c r="P58" s="67">
        <f t="shared" ref="P58" si="22">(O58-N58)/N58</f>
        <v>-0.272804844481145</v>
      </c>
    </row>
    <row r="59" spans="1:16" ht="20.100000000000001" customHeight="1" x14ac:dyDescent="0.25">
      <c r="A59" s="45" t="s">
        <v>189</v>
      </c>
      <c r="B59" s="25"/>
      <c r="C59" s="188">
        <v>1.47</v>
      </c>
      <c r="D59" s="345">
        <f t="shared" si="12"/>
        <v>0</v>
      </c>
      <c r="E59" s="295">
        <f t="shared" si="13"/>
        <v>1.7389555619961317E-4</v>
      </c>
      <c r="F59" s="67"/>
      <c r="H59" s="25"/>
      <c r="I59" s="188">
        <v>0.57899999999999996</v>
      </c>
      <c r="J59" s="345">
        <f t="shared" si="14"/>
        <v>0</v>
      </c>
      <c r="K59" s="295">
        <f t="shared" si="15"/>
        <v>2.8220967740363195E-4</v>
      </c>
      <c r="L59" s="67"/>
      <c r="N59" s="40"/>
      <c r="O59" s="201">
        <f t="shared" ref="O59" si="23">(I59/C59)*10</f>
        <v>3.9387755102040818</v>
      </c>
      <c r="P59" s="67"/>
    </row>
    <row r="60" spans="1:16" ht="20.100000000000001" customHeight="1" thickBot="1" x14ac:dyDescent="0.3">
      <c r="A60" s="14" t="s">
        <v>17</v>
      </c>
      <c r="B60" s="260">
        <f>B61-SUM(B39:B59)</f>
        <v>0</v>
      </c>
      <c r="C60" s="28"/>
      <c r="D60" s="345">
        <f t="shared" si="12"/>
        <v>0</v>
      </c>
      <c r="E60" s="295">
        <f t="shared" si="13"/>
        <v>0</v>
      </c>
      <c r="F60" s="67"/>
      <c r="H60" s="260">
        <f>H61-SUM(H39:H59)</f>
        <v>0</v>
      </c>
      <c r="I60" s="277">
        <f>I61-SUM(I39:I59)</f>
        <v>0.19899999999961437</v>
      </c>
      <c r="J60" s="345">
        <f t="shared" si="14"/>
        <v>0</v>
      </c>
      <c r="K60" s="295">
        <f t="shared" si="15"/>
        <v>9.699434508327104E-5</v>
      </c>
      <c r="L60" s="67"/>
      <c r="N60" s="40"/>
      <c r="O60" s="201"/>
      <c r="P60" s="67"/>
    </row>
    <row r="61" spans="1:16" ht="26.25" customHeight="1" thickBot="1" x14ac:dyDescent="0.3">
      <c r="A61" s="18" t="s">
        <v>18</v>
      </c>
      <c r="B61" s="47">
        <v>7098.67</v>
      </c>
      <c r="C61" s="199">
        <v>8453.35</v>
      </c>
      <c r="D61" s="351">
        <f>SUM(D39:D60)</f>
        <v>1</v>
      </c>
      <c r="E61" s="352">
        <f>SUM(E39:E60)</f>
        <v>0.99995623037020809</v>
      </c>
      <c r="F61" s="72">
        <f t="shared" si="18"/>
        <v>0.19083574810492673</v>
      </c>
      <c r="G61" s="2"/>
      <c r="H61" s="47">
        <v>1540.2329999999997</v>
      </c>
      <c r="I61" s="199">
        <v>2051.6660000000002</v>
      </c>
      <c r="J61" s="351">
        <f>SUM(J39:J60)</f>
        <v>1</v>
      </c>
      <c r="K61" s="352">
        <f>SUM(K39:K60)</f>
        <v>0.99999999999999989</v>
      </c>
      <c r="L61" s="72">
        <f t="shared" si="16"/>
        <v>0.33204911204993048</v>
      </c>
      <c r="M61" s="2"/>
      <c r="N61" s="35">
        <f t="shared" si="17"/>
        <v>2.1697486994042543</v>
      </c>
      <c r="O61" s="194">
        <f t="shared" si="17"/>
        <v>2.4270448993594256</v>
      </c>
      <c r="P61" s="72">
        <f t="shared" si="7"/>
        <v>0.11858341015520223</v>
      </c>
    </row>
    <row r="63" spans="1:16" ht="15.75" thickBot="1" x14ac:dyDescent="0.3"/>
    <row r="64" spans="1:16" x14ac:dyDescent="0.25">
      <c r="A64" s="437" t="s">
        <v>15</v>
      </c>
      <c r="B64" s="425" t="s">
        <v>1</v>
      </c>
      <c r="C64" s="421"/>
      <c r="D64" s="425" t="s">
        <v>104</v>
      </c>
      <c r="E64" s="421"/>
      <c r="F64" s="176" t="s">
        <v>0</v>
      </c>
      <c r="H64" s="435" t="s">
        <v>19</v>
      </c>
      <c r="I64" s="436"/>
      <c r="J64" s="425" t="s">
        <v>104</v>
      </c>
      <c r="K64" s="426"/>
      <c r="L64" s="176" t="s">
        <v>0</v>
      </c>
      <c r="N64" s="433" t="s">
        <v>22</v>
      </c>
      <c r="O64" s="421"/>
      <c r="P64" s="176" t="s">
        <v>0</v>
      </c>
    </row>
    <row r="65" spans="1:16" x14ac:dyDescent="0.25">
      <c r="A65" s="438"/>
      <c r="B65" s="428" t="str">
        <f>B5</f>
        <v>jan</v>
      </c>
      <c r="C65" s="430"/>
      <c r="D65" s="428" t="str">
        <f>B5</f>
        <v>jan</v>
      </c>
      <c r="E65" s="430"/>
      <c r="F65" s="177" t="str">
        <f>F37</f>
        <v>2022/2021</v>
      </c>
      <c r="H65" s="431" t="str">
        <f>B5</f>
        <v>jan</v>
      </c>
      <c r="I65" s="430"/>
      <c r="J65" s="428" t="str">
        <f>B5</f>
        <v>jan</v>
      </c>
      <c r="K65" s="429"/>
      <c r="L65" s="177" t="str">
        <f>L37</f>
        <v>2022/2021</v>
      </c>
      <c r="N65" s="431" t="str">
        <f>B5</f>
        <v>jan</v>
      </c>
      <c r="O65" s="429"/>
      <c r="P65" s="177" t="str">
        <f>P37</f>
        <v>2022/2021</v>
      </c>
    </row>
    <row r="66" spans="1:16" ht="19.5" customHeight="1" thickBot="1" x14ac:dyDescent="0.3">
      <c r="A66" s="439"/>
      <c r="B66" s="120">
        <f>B6</f>
        <v>2021</v>
      </c>
      <c r="C66" s="180">
        <f>C6</f>
        <v>2022</v>
      </c>
      <c r="D66" s="120">
        <f>B6</f>
        <v>2021</v>
      </c>
      <c r="E66" s="180">
        <f>C6</f>
        <v>2022</v>
      </c>
      <c r="F66" s="178" t="s">
        <v>1</v>
      </c>
      <c r="H66" s="31">
        <f>B6</f>
        <v>2021</v>
      </c>
      <c r="I66" s="180">
        <f>C6</f>
        <v>2022</v>
      </c>
      <c r="J66" s="120">
        <f>B6</f>
        <v>2021</v>
      </c>
      <c r="K66" s="180">
        <f>C6</f>
        <v>2022</v>
      </c>
      <c r="L66" s="357">
        <v>1000</v>
      </c>
      <c r="N66" s="31">
        <f>B6</f>
        <v>2021</v>
      </c>
      <c r="O66" s="180">
        <f>C6</f>
        <v>2022</v>
      </c>
      <c r="P66" s="178"/>
    </row>
    <row r="67" spans="1:16" ht="20.100000000000001" customHeight="1" x14ac:dyDescent="0.25">
      <c r="A67" s="45" t="s">
        <v>154</v>
      </c>
      <c r="B67" s="46">
        <v>4115.37</v>
      </c>
      <c r="C67" s="195">
        <v>3072.79</v>
      </c>
      <c r="D67" s="345">
        <f>B67/$B$95</f>
        <v>0.37209258169252074</v>
      </c>
      <c r="E67" s="344">
        <f>C67/$C$95</f>
        <v>0.25452932464356831</v>
      </c>
      <c r="F67" s="76">
        <f t="shared" ref="F67:F93" si="24">(C67-B67)/B67</f>
        <v>-0.2533380959670698</v>
      </c>
      <c r="H67" s="25">
        <v>1013.611</v>
      </c>
      <c r="I67" s="195">
        <v>905.21100000000001</v>
      </c>
      <c r="J67" s="343">
        <f>H67/$H$95</f>
        <v>0.36721949459320807</v>
      </c>
      <c r="K67" s="344">
        <f>I67/$I$95</f>
        <v>0.28833784426441778</v>
      </c>
      <c r="L67" s="76">
        <f t="shared" ref="L67:L95" si="25">(I67-H67)/H67</f>
        <v>-0.10694438004323155</v>
      </c>
      <c r="N67" s="49">
        <f t="shared" ref="N67:O95" si="26">(H67/B67)*10</f>
        <v>2.4629887470628402</v>
      </c>
      <c r="O67" s="197">
        <f t="shared" si="26"/>
        <v>2.9458928205311787</v>
      </c>
      <c r="P67" s="76">
        <f t="shared" si="7"/>
        <v>0.19606426299925672</v>
      </c>
    </row>
    <row r="68" spans="1:16" ht="20.100000000000001" customHeight="1" x14ac:dyDescent="0.25">
      <c r="A68" s="45" t="s">
        <v>155</v>
      </c>
      <c r="B68" s="25">
        <v>1470.61</v>
      </c>
      <c r="C68" s="188">
        <v>1529.93</v>
      </c>
      <c r="D68" s="345">
        <f t="shared" ref="D68:D94" si="27">B68/$B$95</f>
        <v>0.13296570455702353</v>
      </c>
      <c r="E68" s="295">
        <f t="shared" ref="E68:E94" si="28">C68/$C$95</f>
        <v>0.12672914506098187</v>
      </c>
      <c r="F68" s="67">
        <f t="shared" si="24"/>
        <v>4.033700301235553E-2</v>
      </c>
      <c r="H68" s="25">
        <v>433.733</v>
      </c>
      <c r="I68" s="188">
        <v>475.71199999999999</v>
      </c>
      <c r="J68" s="294">
        <f t="shared" ref="J68:J95" si="29">H68/$H$95</f>
        <v>0.15713642911175579</v>
      </c>
      <c r="K68" s="295">
        <f t="shared" ref="K68:K95" si="30">I68/$I$95</f>
        <v>0.15152906070597319</v>
      </c>
      <c r="L68" s="67">
        <f t="shared" si="25"/>
        <v>9.6785349512257507E-2</v>
      </c>
      <c r="N68" s="48">
        <f t="shared" si="26"/>
        <v>2.949340749756904</v>
      </c>
      <c r="O68" s="191">
        <f t="shared" si="26"/>
        <v>3.1093710169746327</v>
      </c>
      <c r="P68" s="67">
        <f t="shared" si="7"/>
        <v>5.425967387149791E-2</v>
      </c>
    </row>
    <row r="69" spans="1:16" ht="20.100000000000001" customHeight="1" x14ac:dyDescent="0.25">
      <c r="A69" s="45" t="s">
        <v>157</v>
      </c>
      <c r="B69" s="25">
        <v>2145.61</v>
      </c>
      <c r="C69" s="188">
        <v>2187.0500000000002</v>
      </c>
      <c r="D69" s="345">
        <f t="shared" si="27"/>
        <v>0.19399605969944125</v>
      </c>
      <c r="E69" s="295">
        <f t="shared" si="28"/>
        <v>0.18116056074828288</v>
      </c>
      <c r="F69" s="67">
        <f t="shared" si="24"/>
        <v>1.9313854801198752E-2</v>
      </c>
      <c r="H69" s="25">
        <v>495.21899999999999</v>
      </c>
      <c r="I69" s="188">
        <v>466.17599999999999</v>
      </c>
      <c r="J69" s="294">
        <f t="shared" si="29"/>
        <v>0.17941209289653909</v>
      </c>
      <c r="K69" s="295">
        <f t="shared" si="30"/>
        <v>0.14849154825538929</v>
      </c>
      <c r="L69" s="67">
        <f t="shared" si="25"/>
        <v>-5.864678051528719E-2</v>
      </c>
      <c r="N69" s="48">
        <f t="shared" si="26"/>
        <v>2.3080569162149689</v>
      </c>
      <c r="O69" s="191">
        <f t="shared" si="26"/>
        <v>2.1315287716330213</v>
      </c>
      <c r="P69" s="67">
        <f t="shared" si="7"/>
        <v>-7.6483445161932909E-2</v>
      </c>
    </row>
    <row r="70" spans="1:16" ht="20.100000000000001" customHeight="1" x14ac:dyDescent="0.25">
      <c r="A70" s="45" t="s">
        <v>191</v>
      </c>
      <c r="B70" s="25"/>
      <c r="C70" s="188">
        <v>1326.36</v>
      </c>
      <c r="D70" s="345">
        <f t="shared" si="27"/>
        <v>0</v>
      </c>
      <c r="E70" s="295">
        <f t="shared" si="28"/>
        <v>0.10986677092617564</v>
      </c>
      <c r="F70" s="67"/>
      <c r="H70" s="25"/>
      <c r="I70" s="188">
        <v>276.39800000000002</v>
      </c>
      <c r="J70" s="294">
        <f t="shared" si="29"/>
        <v>0</v>
      </c>
      <c r="K70" s="295">
        <f t="shared" si="30"/>
        <v>8.8041355528154813E-2</v>
      </c>
      <c r="L70" s="67"/>
      <c r="N70" s="48"/>
      <c r="O70" s="191">
        <f t="shared" si="26"/>
        <v>2.0838837118127813</v>
      </c>
      <c r="P70" s="67"/>
    </row>
    <row r="71" spans="1:16" ht="20.100000000000001" customHeight="1" x14ac:dyDescent="0.25">
      <c r="A71" s="45" t="s">
        <v>156</v>
      </c>
      <c r="B71" s="25">
        <v>722.78</v>
      </c>
      <c r="C71" s="188">
        <v>1083.17</v>
      </c>
      <c r="D71" s="345">
        <f t="shared" si="27"/>
        <v>6.5350400133091346E-2</v>
      </c>
      <c r="E71" s="295">
        <f t="shared" si="28"/>
        <v>8.9722541590598087E-2</v>
      </c>
      <c r="F71" s="67">
        <f t="shared" si="24"/>
        <v>0.498616453139268</v>
      </c>
      <c r="H71" s="25">
        <v>157.71700000000001</v>
      </c>
      <c r="I71" s="188">
        <v>265.87299999999999</v>
      </c>
      <c r="J71" s="294">
        <f t="shared" si="29"/>
        <v>5.7139037588144759E-2</v>
      </c>
      <c r="K71" s="295">
        <f t="shared" si="30"/>
        <v>8.4688815832014347E-2</v>
      </c>
      <c r="L71" s="67">
        <f t="shared" si="25"/>
        <v>0.68575993710253158</v>
      </c>
      <c r="N71" s="48">
        <f t="shared" si="26"/>
        <v>2.1820886023409618</v>
      </c>
      <c r="O71" s="191">
        <f t="shared" si="26"/>
        <v>2.4545823831900808</v>
      </c>
      <c r="P71" s="67">
        <f t="shared" ref="P71:P85" si="31">(O71-N71)/N71</f>
        <v>0.12487750522906611</v>
      </c>
    </row>
    <row r="72" spans="1:16" ht="20.100000000000001" customHeight="1" x14ac:dyDescent="0.25">
      <c r="A72" s="45" t="s">
        <v>160</v>
      </c>
      <c r="B72" s="25">
        <v>732.78</v>
      </c>
      <c r="C72" s="188">
        <v>794.51</v>
      </c>
      <c r="D72" s="345">
        <f t="shared" si="27"/>
        <v>6.6254553542608646E-2</v>
      </c>
      <c r="E72" s="295">
        <f t="shared" si="28"/>
        <v>6.5811882270692582E-2</v>
      </c>
      <c r="F72" s="67">
        <f t="shared" si="24"/>
        <v>8.4240836267365407E-2</v>
      </c>
      <c r="H72" s="25">
        <v>175.93100000000001</v>
      </c>
      <c r="I72" s="188">
        <v>242.53800000000001</v>
      </c>
      <c r="J72" s="294">
        <f t="shared" si="29"/>
        <v>6.373775827539134E-2</v>
      </c>
      <c r="K72" s="295">
        <f t="shared" si="30"/>
        <v>7.7255892904751877E-2</v>
      </c>
      <c r="L72" s="67">
        <f t="shared" si="25"/>
        <v>0.37859729098339689</v>
      </c>
      <c r="N72" s="48">
        <f t="shared" si="26"/>
        <v>2.4008706569502443</v>
      </c>
      <c r="O72" s="191">
        <f t="shared" si="26"/>
        <v>3.052673975154498</v>
      </c>
      <c r="P72" s="67">
        <f t="shared" si="31"/>
        <v>0.27148622784711796</v>
      </c>
    </row>
    <row r="73" spans="1:16" ht="20.100000000000001" customHeight="1" x14ac:dyDescent="0.25">
      <c r="A73" s="45" t="s">
        <v>169</v>
      </c>
      <c r="B73" s="25">
        <v>247.5</v>
      </c>
      <c r="C73" s="188">
        <v>631.57000000000005</v>
      </c>
      <c r="D73" s="345">
        <f t="shared" si="27"/>
        <v>2.2377796885553154E-2</v>
      </c>
      <c r="E73" s="295">
        <f t="shared" si="28"/>
        <v>5.2315024965955519E-2</v>
      </c>
      <c r="F73" s="67">
        <f t="shared" si="24"/>
        <v>1.55179797979798</v>
      </c>
      <c r="H73" s="25">
        <v>52.152000000000001</v>
      </c>
      <c r="I73" s="188">
        <v>129.89400000000001</v>
      </c>
      <c r="J73" s="294">
        <f t="shared" si="29"/>
        <v>1.8894063977230896E-2</v>
      </c>
      <c r="K73" s="295">
        <f t="shared" si="30"/>
        <v>4.137527708222976E-2</v>
      </c>
      <c r="L73" s="67">
        <f t="shared" si="25"/>
        <v>1.4906810860561437</v>
      </c>
      <c r="N73" s="48">
        <f t="shared" si="26"/>
        <v>2.1071515151515152</v>
      </c>
      <c r="O73" s="191">
        <f t="shared" si="26"/>
        <v>2.0566841363585984</v>
      </c>
      <c r="P73" s="67">
        <f t="shared" si="31"/>
        <v>-2.3950522034144269E-2</v>
      </c>
    </row>
    <row r="74" spans="1:16" ht="20.100000000000001" customHeight="1" x14ac:dyDescent="0.25">
      <c r="A74" s="45" t="s">
        <v>197</v>
      </c>
      <c r="B74" s="25">
        <v>195.75</v>
      </c>
      <c r="C74" s="188">
        <v>432.81</v>
      </c>
      <c r="D74" s="345">
        <f t="shared" si="27"/>
        <v>1.7698802991301131E-2</v>
      </c>
      <c r="E74" s="295">
        <f t="shared" si="28"/>
        <v>3.5851078986518049E-2</v>
      </c>
      <c r="F74" s="67">
        <f t="shared" si="24"/>
        <v>1.2110344827586208</v>
      </c>
      <c r="H74" s="25">
        <v>35.366</v>
      </c>
      <c r="I74" s="188">
        <v>92.141999999999996</v>
      </c>
      <c r="J74" s="294">
        <f t="shared" si="29"/>
        <v>1.2812691107124326E-2</v>
      </c>
      <c r="K74" s="295">
        <f t="shared" si="30"/>
        <v>2.935009146620178E-2</v>
      </c>
      <c r="L74" s="67">
        <f t="shared" si="25"/>
        <v>1.6053837018605439</v>
      </c>
      <c r="N74" s="48">
        <f t="shared" ref="N74" si="32">(H74/B74)*10</f>
        <v>1.80669220945083</v>
      </c>
      <c r="O74" s="191">
        <f t="shared" ref="O74" si="33">(I74/C74)*10</f>
        <v>2.1289249324183821</v>
      </c>
      <c r="P74" s="67">
        <f t="shared" ref="P74" si="34">(O74-N74)/N74</f>
        <v>0.17835507414154367</v>
      </c>
    </row>
    <row r="75" spans="1:16" ht="20.100000000000001" customHeight="1" x14ac:dyDescent="0.25">
      <c r="A75" s="45" t="s">
        <v>170</v>
      </c>
      <c r="B75" s="25">
        <v>484</v>
      </c>
      <c r="C75" s="188">
        <v>228.68</v>
      </c>
      <c r="D75" s="345">
        <f t="shared" si="27"/>
        <v>4.3761025020637279E-2</v>
      </c>
      <c r="E75" s="295">
        <f t="shared" si="28"/>
        <v>1.8942318205764534E-2</v>
      </c>
      <c r="F75" s="67">
        <f t="shared" si="24"/>
        <v>-0.52752066115702478</v>
      </c>
      <c r="H75" s="25">
        <v>135.17500000000001</v>
      </c>
      <c r="I75" s="188">
        <v>66.052000000000007</v>
      </c>
      <c r="J75" s="294">
        <f t="shared" si="29"/>
        <v>4.8972332760434625E-2</v>
      </c>
      <c r="K75" s="295">
        <f t="shared" si="30"/>
        <v>2.1039615392823688E-2</v>
      </c>
      <c r="L75" s="67">
        <f t="shared" si="25"/>
        <v>-0.51135934899204738</v>
      </c>
      <c r="N75" s="48">
        <f t="shared" si="26"/>
        <v>2.7928719008264462</v>
      </c>
      <c r="O75" s="191">
        <f t="shared" si="26"/>
        <v>2.8884030085709291</v>
      </c>
      <c r="P75" s="67">
        <f t="shared" si="31"/>
        <v>3.4205330977125754E-2</v>
      </c>
    </row>
    <row r="76" spans="1:16" ht="20.100000000000001" customHeight="1" x14ac:dyDescent="0.25">
      <c r="A76" s="45" t="s">
        <v>195</v>
      </c>
      <c r="B76" s="25"/>
      <c r="C76" s="188">
        <v>193.51</v>
      </c>
      <c r="D76" s="345">
        <f t="shared" si="27"/>
        <v>0</v>
      </c>
      <c r="E76" s="295">
        <f t="shared" si="28"/>
        <v>1.602907117368154E-2</v>
      </c>
      <c r="F76" s="67"/>
      <c r="H76" s="25"/>
      <c r="I76" s="188">
        <v>39.991</v>
      </c>
      <c r="J76" s="294">
        <f t="shared" si="29"/>
        <v>0</v>
      </c>
      <c r="K76" s="295">
        <f t="shared" si="30"/>
        <v>1.2738376720983649E-2</v>
      </c>
      <c r="L76" s="67"/>
      <c r="N76" s="48"/>
      <c r="O76" s="191">
        <f t="shared" si="26"/>
        <v>2.0666115446230169</v>
      </c>
      <c r="P76" s="67"/>
    </row>
    <row r="77" spans="1:16" ht="20.100000000000001" customHeight="1" x14ac:dyDescent="0.25">
      <c r="A77" s="45" t="s">
        <v>172</v>
      </c>
      <c r="B77" s="25">
        <v>7.63</v>
      </c>
      <c r="C77" s="188">
        <v>22.7</v>
      </c>
      <c r="D77" s="345">
        <f t="shared" si="27"/>
        <v>6.8986905146169923E-4</v>
      </c>
      <c r="E77" s="295">
        <f t="shared" si="28"/>
        <v>1.8803158267922638E-3</v>
      </c>
      <c r="F77" s="67">
        <f t="shared" si="24"/>
        <v>1.9750982961992136</v>
      </c>
      <c r="H77" s="25">
        <v>7.1890000000000001</v>
      </c>
      <c r="I77" s="188">
        <v>23.106999999999999</v>
      </c>
      <c r="J77" s="294">
        <f t="shared" si="29"/>
        <v>2.6044912166803364E-3</v>
      </c>
      <c r="K77" s="295">
        <f t="shared" si="30"/>
        <v>7.3602978393080736E-3</v>
      </c>
      <c r="L77" s="67">
        <f t="shared" si="25"/>
        <v>2.2142161635832522</v>
      </c>
      <c r="N77" s="48">
        <f t="shared" si="26"/>
        <v>9.4220183486238529</v>
      </c>
      <c r="O77" s="191">
        <f t="shared" si="26"/>
        <v>10.179295154185022</v>
      </c>
      <c r="P77" s="67">
        <f t="shared" si="31"/>
        <v>8.0373098155956585E-2</v>
      </c>
    </row>
    <row r="78" spans="1:16" ht="20.100000000000001" customHeight="1" x14ac:dyDescent="0.25">
      <c r="A78" s="45" t="s">
        <v>173</v>
      </c>
      <c r="B78" s="25">
        <v>70.290000000000006</v>
      </c>
      <c r="C78" s="188">
        <v>74.16</v>
      </c>
      <c r="D78" s="345">
        <f t="shared" si="27"/>
        <v>6.3552943154970964E-3</v>
      </c>
      <c r="E78" s="295">
        <f t="shared" si="28"/>
        <v>6.1429172561636254E-3</v>
      </c>
      <c r="F78" s="67">
        <f t="shared" si="24"/>
        <v>5.5057618437899983E-2</v>
      </c>
      <c r="H78" s="25">
        <v>25.463000000000001</v>
      </c>
      <c r="I78" s="188">
        <v>22.312999999999999</v>
      </c>
      <c r="J78" s="294">
        <f t="shared" si="29"/>
        <v>9.2249492071680914E-3</v>
      </c>
      <c r="K78" s="295">
        <f t="shared" si="30"/>
        <v>7.1073841558177628E-3</v>
      </c>
      <c r="L78" s="67">
        <f t="shared" si="25"/>
        <v>-0.12370891096885685</v>
      </c>
      <c r="N78" s="48">
        <f t="shared" si="26"/>
        <v>3.6225636648171857</v>
      </c>
      <c r="O78" s="191">
        <f t="shared" si="26"/>
        <v>3.0087648327939593</v>
      </c>
      <c r="P78" s="67">
        <f t="shared" si="31"/>
        <v>-0.16943769352752067</v>
      </c>
    </row>
    <row r="79" spans="1:16" ht="20.100000000000001" customHeight="1" x14ac:dyDescent="0.25">
      <c r="A79" s="45" t="s">
        <v>175</v>
      </c>
      <c r="B79" s="25">
        <v>92.37</v>
      </c>
      <c r="C79" s="188">
        <v>89.01</v>
      </c>
      <c r="D79" s="345">
        <f t="shared" si="27"/>
        <v>8.3516650437112927E-3</v>
      </c>
      <c r="E79" s="295">
        <f t="shared" si="28"/>
        <v>7.372991706730371E-3</v>
      </c>
      <c r="F79" s="67">
        <f t="shared" si="24"/>
        <v>-3.6375446573562835E-2</v>
      </c>
      <c r="H79" s="25">
        <v>16.140999999999998</v>
      </c>
      <c r="I79" s="188">
        <v>21.94</v>
      </c>
      <c r="J79" s="294">
        <f t="shared" si="29"/>
        <v>5.8476968602639186E-3</v>
      </c>
      <c r="K79" s="295">
        <f t="shared" si="30"/>
        <v>6.9885720601730707E-3</v>
      </c>
      <c r="L79" s="67">
        <f t="shared" si="25"/>
        <v>0.35927142060591066</v>
      </c>
      <c r="N79" s="48">
        <f t="shared" si="26"/>
        <v>1.7474288188805887</v>
      </c>
      <c r="O79" s="191">
        <f t="shared" si="26"/>
        <v>2.4648915852151445</v>
      </c>
      <c r="P79" s="67">
        <f t="shared" si="31"/>
        <v>0.41058196968169836</v>
      </c>
    </row>
    <row r="80" spans="1:16" ht="20.100000000000001" customHeight="1" x14ac:dyDescent="0.25">
      <c r="A80" s="45" t="s">
        <v>200</v>
      </c>
      <c r="B80" s="25">
        <v>5.86</v>
      </c>
      <c r="C80" s="188">
        <v>63.59</v>
      </c>
      <c r="D80" s="345">
        <f t="shared" si="27"/>
        <v>5.2983389797713737E-4</v>
      </c>
      <c r="E80" s="295">
        <f t="shared" si="28"/>
        <v>5.2673693139083733E-3</v>
      </c>
      <c r="F80" s="67">
        <f t="shared" si="24"/>
        <v>9.8515358361774741</v>
      </c>
      <c r="H80" s="25">
        <v>1.9419999999999999</v>
      </c>
      <c r="I80" s="188">
        <v>13.766999999999999</v>
      </c>
      <c r="J80" s="294">
        <f t="shared" si="29"/>
        <v>7.0356404823942325E-4</v>
      </c>
      <c r="K80" s="295">
        <f t="shared" si="30"/>
        <v>4.3852174818779701E-3</v>
      </c>
      <c r="L80" s="67">
        <f t="shared" si="25"/>
        <v>6.0890834191555099</v>
      </c>
      <c r="N80" s="48">
        <f t="shared" si="26"/>
        <v>3.3139931740614332</v>
      </c>
      <c r="O80" s="191">
        <f t="shared" si="26"/>
        <v>2.1649630445038524</v>
      </c>
      <c r="P80" s="67">
        <f t="shared" si="31"/>
        <v>-0.34672072910439877</v>
      </c>
    </row>
    <row r="81" spans="1:16" ht="20.100000000000001" customHeight="1" x14ac:dyDescent="0.25">
      <c r="A81" s="45" t="s">
        <v>193</v>
      </c>
      <c r="B81" s="25">
        <v>12.03</v>
      </c>
      <c r="C81" s="188">
        <v>12.89</v>
      </c>
      <c r="D81" s="345">
        <f t="shared" si="27"/>
        <v>1.0876965516493108E-3</v>
      </c>
      <c r="E81" s="295">
        <f t="shared" si="28"/>
        <v>1.0677211897512019E-3</v>
      </c>
      <c r="F81" s="67">
        <f t="shared" si="24"/>
        <v>7.1487946799667607E-2</v>
      </c>
      <c r="H81" s="25">
        <v>9.5030000000000001</v>
      </c>
      <c r="I81" s="188">
        <v>10.371</v>
      </c>
      <c r="J81" s="294">
        <f t="shared" si="29"/>
        <v>3.442826545015056E-3</v>
      </c>
      <c r="K81" s="295">
        <f t="shared" si="30"/>
        <v>3.3034859086624848E-3</v>
      </c>
      <c r="L81" s="67">
        <f t="shared" si="25"/>
        <v>9.1339576975691922E-2</v>
      </c>
      <c r="N81" s="48">
        <f t="shared" si="26"/>
        <v>7.8994181213632588</v>
      </c>
      <c r="O81" s="191">
        <f t="shared" si="26"/>
        <v>8.0457719162141199</v>
      </c>
      <c r="P81" s="67">
        <f t="shared" si="31"/>
        <v>1.8527161444342407E-2</v>
      </c>
    </row>
    <row r="82" spans="1:16" ht="20.100000000000001" customHeight="1" x14ac:dyDescent="0.25">
      <c r="A82" s="45" t="s">
        <v>228</v>
      </c>
      <c r="B82" s="25">
        <v>288.36</v>
      </c>
      <c r="C82" s="188">
        <v>54</v>
      </c>
      <c r="D82" s="345">
        <f t="shared" si="27"/>
        <v>2.607216771684084E-2</v>
      </c>
      <c r="E82" s="295">
        <f t="shared" si="28"/>
        <v>4.472998002060892E-3</v>
      </c>
      <c r="F82" s="67">
        <f t="shared" si="24"/>
        <v>-0.81273408239700373</v>
      </c>
      <c r="H82" s="25">
        <v>71.436000000000007</v>
      </c>
      <c r="I82" s="188">
        <v>9.5690000000000008</v>
      </c>
      <c r="J82" s="294">
        <f t="shared" si="29"/>
        <v>2.5880433238945132E-2</v>
      </c>
      <c r="K82" s="295">
        <f t="shared" si="30"/>
        <v>3.04802397647202E-3</v>
      </c>
      <c r="L82" s="67">
        <f t="shared" si="25"/>
        <v>-0.86604793101517441</v>
      </c>
      <c r="N82" s="48">
        <f t="shared" si="26"/>
        <v>2.4773200166458595</v>
      </c>
      <c r="O82" s="191">
        <f t="shared" si="26"/>
        <v>1.7720370370370373</v>
      </c>
      <c r="P82" s="67">
        <f t="shared" si="31"/>
        <v>-0.28469595162103134</v>
      </c>
    </row>
    <row r="83" spans="1:16" ht="20.100000000000001" customHeight="1" x14ac:dyDescent="0.25">
      <c r="A83" s="45" t="s">
        <v>210</v>
      </c>
      <c r="B83" s="25">
        <v>51</v>
      </c>
      <c r="C83" s="188">
        <v>36</v>
      </c>
      <c r="D83" s="345">
        <f t="shared" si="27"/>
        <v>4.611182388538226E-3</v>
      </c>
      <c r="E83" s="295">
        <f t="shared" si="28"/>
        <v>2.9819986680405947E-3</v>
      </c>
      <c r="F83" s="67">
        <f t="shared" si="24"/>
        <v>-0.29411764705882354</v>
      </c>
      <c r="H83" s="25">
        <v>15.337</v>
      </c>
      <c r="I83" s="188">
        <v>8.9529999999999994</v>
      </c>
      <c r="J83" s="294">
        <f t="shared" si="29"/>
        <v>5.5564169968321496E-3</v>
      </c>
      <c r="K83" s="295">
        <f t="shared" si="30"/>
        <v>2.851808826560141E-3</v>
      </c>
      <c r="L83" s="67">
        <f t="shared" si="25"/>
        <v>-0.41624828845276135</v>
      </c>
      <c r="N83" s="48">
        <f t="shared" si="26"/>
        <v>3.0072549019607839</v>
      </c>
      <c r="O83" s="191">
        <f t="shared" si="26"/>
        <v>2.4869444444444442</v>
      </c>
      <c r="P83" s="67">
        <f t="shared" si="31"/>
        <v>-0.17301840864141182</v>
      </c>
    </row>
    <row r="84" spans="1:16" ht="20.100000000000001" customHeight="1" x14ac:dyDescent="0.25">
      <c r="A84" s="45" t="s">
        <v>203</v>
      </c>
      <c r="B84" s="25">
        <v>9</v>
      </c>
      <c r="C84" s="188">
        <v>16.350000000000001</v>
      </c>
      <c r="D84" s="345">
        <f t="shared" si="27"/>
        <v>8.1373806856556929E-4</v>
      </c>
      <c r="E84" s="295">
        <f t="shared" si="28"/>
        <v>1.354324395068437E-3</v>
      </c>
      <c r="F84" s="67">
        <f t="shared" si="24"/>
        <v>0.81666666666666687</v>
      </c>
      <c r="H84" s="25">
        <v>5.1349999999999998</v>
      </c>
      <c r="I84" s="188">
        <v>7.31</v>
      </c>
      <c r="J84" s="294">
        <f t="shared" si="29"/>
        <v>1.8603508690573831E-3</v>
      </c>
      <c r="K84" s="295">
        <f t="shared" si="30"/>
        <v>2.3284622497659591E-3</v>
      </c>
      <c r="L84" s="67">
        <f t="shared" si="25"/>
        <v>0.42356377799415773</v>
      </c>
      <c r="N84" s="48">
        <f t="shared" si="26"/>
        <v>5.7055555555555548</v>
      </c>
      <c r="O84" s="191">
        <f t="shared" si="26"/>
        <v>4.470948012232415</v>
      </c>
      <c r="P84" s="67">
        <f t="shared" si="31"/>
        <v>-0.21638691119587652</v>
      </c>
    </row>
    <row r="85" spans="1:16" ht="20.100000000000001" customHeight="1" x14ac:dyDescent="0.25">
      <c r="A85" s="45" t="s">
        <v>202</v>
      </c>
      <c r="B85" s="25">
        <v>2.25</v>
      </c>
      <c r="C85" s="188">
        <v>7.02</v>
      </c>
      <c r="D85" s="345">
        <f t="shared" si="27"/>
        <v>2.0343451714139232E-4</v>
      </c>
      <c r="E85" s="295">
        <f t="shared" si="28"/>
        <v>5.8148974026791601E-4</v>
      </c>
      <c r="F85" s="67">
        <f t="shared" si="24"/>
        <v>2.1199999999999997</v>
      </c>
      <c r="H85" s="25">
        <v>0.47399999999999998</v>
      </c>
      <c r="I85" s="188">
        <v>7.2889999999999997</v>
      </c>
      <c r="J85" s="294">
        <f t="shared" si="29"/>
        <v>1.7172469560529691E-4</v>
      </c>
      <c r="K85" s="295">
        <f t="shared" si="30"/>
        <v>2.3217730969280542E-3</v>
      </c>
      <c r="L85" s="67">
        <f t="shared" si="25"/>
        <v>14.377637130801688</v>
      </c>
      <c r="N85" s="48">
        <f t="shared" si="26"/>
        <v>2.1066666666666665</v>
      </c>
      <c r="O85" s="191">
        <f t="shared" si="26"/>
        <v>10.383190883190883</v>
      </c>
      <c r="P85" s="67">
        <f t="shared" si="31"/>
        <v>3.9287298496159258</v>
      </c>
    </row>
    <row r="86" spans="1:16" ht="20.100000000000001" customHeight="1" x14ac:dyDescent="0.25">
      <c r="A86" s="45" t="s">
        <v>192</v>
      </c>
      <c r="B86" s="25">
        <v>0.9</v>
      </c>
      <c r="C86" s="188">
        <v>20.48</v>
      </c>
      <c r="D86" s="345">
        <f t="shared" si="27"/>
        <v>8.1373806856556931E-5</v>
      </c>
      <c r="E86" s="295">
        <f t="shared" si="28"/>
        <v>1.6964259089297606E-3</v>
      </c>
      <c r="F86" s="67">
        <f t="shared" si="24"/>
        <v>21.755555555555556</v>
      </c>
      <c r="H86" s="25">
        <v>0.36499999999999999</v>
      </c>
      <c r="I86" s="188">
        <v>6.2110000000000003</v>
      </c>
      <c r="J86" s="294">
        <f t="shared" si="29"/>
        <v>1.3223526138382569E-4</v>
      </c>
      <c r="K86" s="295">
        <f t="shared" si="30"/>
        <v>1.978396584582267E-3</v>
      </c>
      <c r="L86" s="67">
        <f t="shared" si="25"/>
        <v>16.016438356164386</v>
      </c>
      <c r="N86" s="48">
        <f t="shared" ref="N86:N88" si="35">(H86/B86)*10</f>
        <v>4.0555555555555554</v>
      </c>
      <c r="O86" s="191">
        <f t="shared" ref="O86:O90" si="36">(I86/C86)*10</f>
        <v>3.03271484375</v>
      </c>
      <c r="P86" s="67">
        <f t="shared" ref="P86:P88" si="37">(O86-N86)/N86</f>
        <v>-0.25220729880136983</v>
      </c>
    </row>
    <row r="87" spans="1:16" ht="20.100000000000001" customHeight="1" x14ac:dyDescent="0.25">
      <c r="A87" s="45" t="s">
        <v>176</v>
      </c>
      <c r="B87" s="25">
        <v>8.5500000000000007</v>
      </c>
      <c r="C87" s="188">
        <v>14.73</v>
      </c>
      <c r="D87" s="345">
        <f t="shared" si="27"/>
        <v>7.7305116513729085E-4</v>
      </c>
      <c r="E87" s="295">
        <f t="shared" si="28"/>
        <v>1.2201344550066102E-3</v>
      </c>
      <c r="F87" s="67">
        <f t="shared" si="24"/>
        <v>0.72280701754385956</v>
      </c>
      <c r="H87" s="25">
        <v>2.6960000000000002</v>
      </c>
      <c r="I87" s="188">
        <v>4.8170000000000002</v>
      </c>
      <c r="J87" s="294">
        <f t="shared" si="29"/>
        <v>9.7672949230354533E-4</v>
      </c>
      <c r="K87" s="295">
        <f t="shared" si="30"/>
        <v>1.5343642485803866E-3</v>
      </c>
      <c r="L87" s="67">
        <f t="shared" si="25"/>
        <v>0.78672106824925814</v>
      </c>
      <c r="N87" s="48">
        <f t="shared" si="35"/>
        <v>3.1532163742690056</v>
      </c>
      <c r="O87" s="191">
        <f t="shared" si="36"/>
        <v>3.2701968771215206</v>
      </c>
      <c r="P87" s="67">
        <f t="shared" si="37"/>
        <v>3.7098787069325061E-2</v>
      </c>
    </row>
    <row r="88" spans="1:16" ht="20.100000000000001" customHeight="1" x14ac:dyDescent="0.25">
      <c r="A88" s="45" t="s">
        <v>229</v>
      </c>
      <c r="B88" s="25">
        <v>7.2</v>
      </c>
      <c r="C88" s="188">
        <v>13.73</v>
      </c>
      <c r="D88" s="345">
        <f t="shared" si="27"/>
        <v>6.5099045485245545E-4</v>
      </c>
      <c r="E88" s="295">
        <f t="shared" si="28"/>
        <v>1.1373011586721491E-3</v>
      </c>
      <c r="F88" s="67">
        <f t="shared" si="24"/>
        <v>0.90694444444444444</v>
      </c>
      <c r="H88" s="25">
        <v>2.2210000000000001</v>
      </c>
      <c r="I88" s="188">
        <v>4.74</v>
      </c>
      <c r="J88" s="294">
        <f t="shared" si="29"/>
        <v>8.0464250831089549E-4</v>
      </c>
      <c r="K88" s="295">
        <f t="shared" si="30"/>
        <v>1.5098373548414019E-3</v>
      </c>
      <c r="L88" s="67">
        <f t="shared" si="25"/>
        <v>1.1341737955875733</v>
      </c>
      <c r="N88" s="48">
        <f t="shared" si="35"/>
        <v>3.0847222222222221</v>
      </c>
      <c r="O88" s="191">
        <f t="shared" si="36"/>
        <v>3.4522942461762565</v>
      </c>
      <c r="P88" s="67">
        <f t="shared" si="37"/>
        <v>0.11915887314133486</v>
      </c>
    </row>
    <row r="89" spans="1:16" ht="20.100000000000001" customHeight="1" x14ac:dyDescent="0.25">
      <c r="A89" s="45" t="s">
        <v>218</v>
      </c>
      <c r="B89" s="25"/>
      <c r="C89" s="188">
        <v>22.5</v>
      </c>
      <c r="D89" s="345">
        <f t="shared" si="27"/>
        <v>0</v>
      </c>
      <c r="E89" s="295">
        <f t="shared" si="28"/>
        <v>1.8637491675253717E-3</v>
      </c>
      <c r="F89" s="67"/>
      <c r="H89" s="25"/>
      <c r="I89" s="188">
        <v>4.6500000000000004</v>
      </c>
      <c r="J89" s="294">
        <f t="shared" si="29"/>
        <v>0</v>
      </c>
      <c r="K89" s="295">
        <f t="shared" si="30"/>
        <v>1.4811695569646663E-3</v>
      </c>
      <c r="L89" s="67"/>
      <c r="N89" s="48"/>
      <c r="O89" s="191">
        <f t="shared" si="36"/>
        <v>2.0666666666666669</v>
      </c>
      <c r="P89" s="67"/>
    </row>
    <row r="90" spans="1:16" ht="20.100000000000001" customHeight="1" x14ac:dyDescent="0.25">
      <c r="A90" s="45" t="s">
        <v>224</v>
      </c>
      <c r="B90" s="25"/>
      <c r="C90" s="188">
        <v>17.329999999999998</v>
      </c>
      <c r="D90" s="345">
        <f t="shared" si="27"/>
        <v>0</v>
      </c>
      <c r="E90" s="295">
        <f t="shared" si="28"/>
        <v>1.4355010254762084E-3</v>
      </c>
      <c r="F90" s="67"/>
      <c r="H90" s="25"/>
      <c r="I90" s="188">
        <v>4.5049999999999999</v>
      </c>
      <c r="J90" s="294">
        <f t="shared" si="29"/>
        <v>0</v>
      </c>
      <c r="K90" s="295">
        <f t="shared" si="30"/>
        <v>1.4349825492743701E-3</v>
      </c>
      <c r="L90" s="67"/>
      <c r="N90" s="48"/>
      <c r="O90" s="191">
        <f t="shared" si="36"/>
        <v>2.5995383727639929</v>
      </c>
      <c r="P90" s="67"/>
    </row>
    <row r="91" spans="1:16" ht="20.100000000000001" customHeight="1" x14ac:dyDescent="0.25">
      <c r="A91" s="45" t="s">
        <v>226</v>
      </c>
      <c r="B91" s="25">
        <v>25.92</v>
      </c>
      <c r="C91" s="188">
        <v>13.5</v>
      </c>
      <c r="D91" s="345">
        <f t="shared" si="27"/>
        <v>2.3435656374688396E-3</v>
      </c>
      <c r="E91" s="295">
        <f t="shared" si="28"/>
        <v>1.118249500515223E-3</v>
      </c>
      <c r="F91" s="67">
        <f t="shared" si="24"/>
        <v>-0.47916666666666669</v>
      </c>
      <c r="H91" s="25">
        <v>5.8179999999999996</v>
      </c>
      <c r="I91" s="188">
        <v>4.0389999999999997</v>
      </c>
      <c r="J91" s="294">
        <f t="shared" si="29"/>
        <v>2.1077938376194462E-3</v>
      </c>
      <c r="K91" s="295">
        <f t="shared" si="30"/>
        <v>1.2865470624903843E-3</v>
      </c>
      <c r="L91" s="67">
        <f t="shared" si="25"/>
        <v>-0.30577518047438984</v>
      </c>
      <c r="N91" s="48">
        <f t="shared" ref="N91:N92" si="38">(H91/B91)*10</f>
        <v>2.2445987654320985</v>
      </c>
      <c r="O91" s="191">
        <f t="shared" ref="O91:O92" si="39">(I91/C91)*10</f>
        <v>2.9918518518518518</v>
      </c>
      <c r="P91" s="67">
        <f t="shared" ref="P91:P92" si="40">(O91-N91)/N91</f>
        <v>0.33291165348917168</v>
      </c>
    </row>
    <row r="92" spans="1:16" ht="20.100000000000001" customHeight="1" x14ac:dyDescent="0.25">
      <c r="A92" s="45" t="s">
        <v>198</v>
      </c>
      <c r="B92" s="25">
        <v>7.88</v>
      </c>
      <c r="C92" s="188">
        <v>41.63</v>
      </c>
      <c r="D92" s="345">
        <f t="shared" si="27"/>
        <v>7.1247288669963171E-4</v>
      </c>
      <c r="E92" s="295">
        <f t="shared" si="28"/>
        <v>3.4483501264036104E-3</v>
      </c>
      <c r="F92" s="67">
        <f t="shared" si="24"/>
        <v>4.282994923857868</v>
      </c>
      <c r="H92" s="25">
        <v>2.2130000000000001</v>
      </c>
      <c r="I92" s="188">
        <v>3.8410000000000002</v>
      </c>
      <c r="J92" s="294">
        <f t="shared" si="29"/>
        <v>8.0174420121207192E-4</v>
      </c>
      <c r="K92" s="295">
        <f t="shared" si="30"/>
        <v>1.2234779071615663E-3</v>
      </c>
      <c r="L92" s="67">
        <f t="shared" si="25"/>
        <v>0.73565295978309986</v>
      </c>
      <c r="N92" s="48">
        <f t="shared" si="38"/>
        <v>2.8083756345177671</v>
      </c>
      <c r="O92" s="191">
        <f t="shared" si="39"/>
        <v>0.92265193370165743</v>
      </c>
      <c r="P92" s="67">
        <f t="shared" si="40"/>
        <v>-0.67146420074247359</v>
      </c>
    </row>
    <row r="93" spans="1:16" ht="20.100000000000001" customHeight="1" x14ac:dyDescent="0.25">
      <c r="A93" s="45" t="s">
        <v>177</v>
      </c>
      <c r="B93" s="25">
        <v>3.68</v>
      </c>
      <c r="C93" s="188">
        <v>13.68</v>
      </c>
      <c r="D93" s="345">
        <f t="shared" si="27"/>
        <v>3.3272845470236611E-4</v>
      </c>
      <c r="E93" s="295">
        <f t="shared" si="28"/>
        <v>1.1331594938554261E-3</v>
      </c>
      <c r="F93" s="67">
        <f t="shared" si="24"/>
        <v>2.7173913043478262</v>
      </c>
      <c r="H93" s="25">
        <v>0.73</v>
      </c>
      <c r="I93" s="188">
        <v>3.58</v>
      </c>
      <c r="J93" s="294">
        <f t="shared" si="29"/>
        <v>2.6447052276765137E-4</v>
      </c>
      <c r="K93" s="295">
        <f t="shared" si="30"/>
        <v>1.1403412933190334E-3</v>
      </c>
      <c r="L93" s="67">
        <f t="shared" si="25"/>
        <v>3.904109589041096</v>
      </c>
      <c r="N93" s="48">
        <f t="shared" ref="N93" si="41">(H93/B93)*10</f>
        <v>1.9836956521739131</v>
      </c>
      <c r="O93" s="191">
        <f t="shared" ref="O93" si="42">(I93/C93)*10</f>
        <v>2.6169590643274852</v>
      </c>
      <c r="P93" s="67">
        <f t="shared" ref="P93" si="43">(O93-N93)/N93</f>
        <v>0.31923415845549935</v>
      </c>
    </row>
    <row r="94" spans="1:16" ht="20.100000000000001" customHeight="1" thickBot="1" x14ac:dyDescent="0.3">
      <c r="A94" s="14" t="s">
        <v>17</v>
      </c>
      <c r="B94" s="25">
        <f>B95-SUM(B67:B93)</f>
        <v>352.75000000000182</v>
      </c>
      <c r="C94" s="188">
        <f>C95-SUM(C67:C93)</f>
        <v>58.760000000002037</v>
      </c>
      <c r="D94" s="345">
        <f t="shared" si="27"/>
        <v>3.1894011520722895E-2</v>
      </c>
      <c r="E94" s="295">
        <f t="shared" si="28"/>
        <v>4.8672844926130948E-3</v>
      </c>
      <c r="F94" s="67">
        <f>(C94-B94)/B94</f>
        <v>-0.83342310418142673</v>
      </c>
      <c r="H94" s="25">
        <f>H95-SUM(H67:H93)</f>
        <v>94.664999999999054</v>
      </c>
      <c r="I94" s="188">
        <f>I95-SUM(I67:I93)</f>
        <v>18.42200000000048</v>
      </c>
      <c r="J94" s="294">
        <f t="shared" si="29"/>
        <v>3.4296030188766397E-2</v>
      </c>
      <c r="K94" s="295">
        <f t="shared" si="30"/>
        <v>5.8679796942803855E-3</v>
      </c>
      <c r="L94" s="67">
        <f t="shared" si="25"/>
        <v>-0.80539798235883731</v>
      </c>
      <c r="N94" s="48">
        <f t="shared" si="26"/>
        <v>2.6836286321757212</v>
      </c>
      <c r="O94" s="191">
        <f t="shared" si="26"/>
        <v>3.1351259360108648</v>
      </c>
      <c r="P94" s="67">
        <f>(O94-N94)/N94</f>
        <v>0.16824134994755113</v>
      </c>
    </row>
    <row r="95" spans="1:16" ht="26.25" customHeight="1" thickBot="1" x14ac:dyDescent="0.3">
      <c r="A95" s="18" t="s">
        <v>18</v>
      </c>
      <c r="B95" s="23">
        <v>11060.070000000005</v>
      </c>
      <c r="C95" s="193">
        <v>12072.44</v>
      </c>
      <c r="D95" s="341">
        <f>SUM(D67:D94)</f>
        <v>0.99999999999999978</v>
      </c>
      <c r="E95" s="342">
        <f>SUM(E67:E94)</f>
        <v>1.0000000000000002</v>
      </c>
      <c r="F95" s="72">
        <f>(C95-B95)/B95</f>
        <v>9.1533778719302392E-2</v>
      </c>
      <c r="G95" s="2"/>
      <c r="H95" s="23">
        <v>2760.2320000000004</v>
      </c>
      <c r="I95" s="193">
        <v>3139.4110000000001</v>
      </c>
      <c r="J95" s="353">
        <f t="shared" si="29"/>
        <v>1</v>
      </c>
      <c r="K95" s="342">
        <f t="shared" si="30"/>
        <v>1</v>
      </c>
      <c r="L95" s="72">
        <f t="shared" si="25"/>
        <v>0.137372148428103</v>
      </c>
      <c r="M95" s="2"/>
      <c r="N95" s="44">
        <f t="shared" si="26"/>
        <v>2.4956731738587541</v>
      </c>
      <c r="O95" s="198">
        <f t="shared" si="26"/>
        <v>2.6004776167866646</v>
      </c>
      <c r="P95" s="72">
        <f>(O95-N95)/N95</f>
        <v>4.199445825907732E-2</v>
      </c>
    </row>
  </sheetData>
  <mergeCells count="33">
    <mergeCell ref="J4:K4"/>
    <mergeCell ref="A36:A38"/>
    <mergeCell ref="A4:A6"/>
    <mergeCell ref="B37:C37"/>
    <mergeCell ref="D37:E37"/>
    <mergeCell ref="H37:I37"/>
    <mergeCell ref="B4:C4"/>
    <mergeCell ref="D4:E4"/>
    <mergeCell ref="H4:I4"/>
    <mergeCell ref="D36:E36"/>
    <mergeCell ref="H36:I36"/>
    <mergeCell ref="J36:K36"/>
    <mergeCell ref="N36:O36"/>
    <mergeCell ref="B5:C5"/>
    <mergeCell ref="D5:E5"/>
    <mergeCell ref="H5:I5"/>
    <mergeCell ref="J5:K5"/>
    <mergeCell ref="N4:O4"/>
    <mergeCell ref="A64:A66"/>
    <mergeCell ref="B64:C64"/>
    <mergeCell ref="D64:E64"/>
    <mergeCell ref="H64:I64"/>
    <mergeCell ref="J64:K64"/>
    <mergeCell ref="B65:C65"/>
    <mergeCell ref="D65:E65"/>
    <mergeCell ref="H65:I65"/>
    <mergeCell ref="J65:K65"/>
    <mergeCell ref="N65:O65"/>
    <mergeCell ref="J37:K37"/>
    <mergeCell ref="N37:O37"/>
    <mergeCell ref="N64:O64"/>
    <mergeCell ref="N5:O5"/>
    <mergeCell ref="B36:C3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67:E73 J67:K77 L91:L94 P91:P9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DCCA36B9-1556-483D-962A-C3B1C5494D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P7:P33 L7:L33</xm:sqref>
        </x14:conditionalFormatting>
        <x14:conditionalFormatting xmlns:xm="http://schemas.microsoft.com/office/excel/2006/main">
          <x14:cfRule type="iconSet" priority="1" id="{11F5F70E-3EC0-4F3B-8234-CB945C09F2B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P67:P95</xm:sqref>
        </x14:conditionalFormatting>
        <x14:conditionalFormatting xmlns:xm="http://schemas.microsoft.com/office/excel/2006/main">
          <x14:cfRule type="iconSet" priority="4" id="{96D05267-D203-4614-ABCB-56B602376D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F67:F95</xm:sqref>
        </x14:conditionalFormatting>
        <x14:conditionalFormatting xmlns:xm="http://schemas.microsoft.com/office/excel/2006/main">
          <x14:cfRule type="iconSet" priority="5" id="{3AD6EB3E-9D4E-408A-B6C0-3AEF585B07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L67:L95</xm:sqref>
        </x14:conditionalFormatting>
        <x14:conditionalFormatting xmlns:xm="http://schemas.microsoft.com/office/excel/2006/main">
          <x14:cfRule type="iconSet" priority="338" id="{19B587E3-DA74-42AC-8FCA-3D5601EEB2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L39:L61 P39:P61 F39:F61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2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style="13" customWidth="1"/>
    <col min="17" max="18" width="9.140625" style="41"/>
    <col min="19" max="19" width="10.85546875" customWidth="1"/>
  </cols>
  <sheetData>
    <row r="1" spans="1:19" ht="15.75" x14ac:dyDescent="0.25">
      <c r="A1" s="36" t="s">
        <v>134</v>
      </c>
      <c r="B1" s="6"/>
    </row>
    <row r="3" spans="1:19" ht="15.75" thickBot="1" x14ac:dyDescent="0.3"/>
    <row r="4" spans="1:19" x14ac:dyDescent="0.25">
      <c r="A4" s="403" t="s">
        <v>16</v>
      </c>
      <c r="B4" s="422"/>
      <c r="C4" s="422"/>
      <c r="D4" s="422"/>
      <c r="E4" s="425" t="s">
        <v>1</v>
      </c>
      <c r="F4" s="426"/>
      <c r="G4" s="421" t="s">
        <v>13</v>
      </c>
      <c r="H4" s="421"/>
      <c r="I4" s="176" t="s">
        <v>0</v>
      </c>
      <c r="K4" s="427" t="s">
        <v>19</v>
      </c>
      <c r="L4" s="421"/>
      <c r="M4" s="419" t="s">
        <v>13</v>
      </c>
      <c r="N4" s="420"/>
      <c r="O4" s="176" t="s">
        <v>0</v>
      </c>
      <c r="P4"/>
      <c r="Q4" s="433" t="s">
        <v>22</v>
      </c>
      <c r="R4" s="421"/>
      <c r="S4" s="176" t="s">
        <v>0</v>
      </c>
    </row>
    <row r="5" spans="1:19" x14ac:dyDescent="0.25">
      <c r="A5" s="423"/>
      <c r="B5" s="424"/>
      <c r="C5" s="424"/>
      <c r="D5" s="424"/>
      <c r="E5" s="428" t="s">
        <v>56</v>
      </c>
      <c r="F5" s="429"/>
      <c r="G5" s="430" t="str">
        <f>E5</f>
        <v>jan</v>
      </c>
      <c r="H5" s="430"/>
      <c r="I5" s="177" t="s">
        <v>127</v>
      </c>
      <c r="K5" s="431" t="str">
        <f>E5</f>
        <v>jan</v>
      </c>
      <c r="L5" s="430"/>
      <c r="M5" s="432" t="str">
        <f>E5</f>
        <v>jan</v>
      </c>
      <c r="N5" s="418"/>
      <c r="O5" s="177" t="str">
        <f>I5</f>
        <v>2022/2021</v>
      </c>
      <c r="P5"/>
      <c r="Q5" s="431" t="str">
        <f>E5</f>
        <v>jan</v>
      </c>
      <c r="R5" s="429"/>
      <c r="S5" s="177" t="str">
        <f>I5</f>
        <v>2022/2021</v>
      </c>
    </row>
    <row r="6" spans="1:19" ht="19.5" customHeight="1" thickBot="1" x14ac:dyDescent="0.3">
      <c r="A6" s="404"/>
      <c r="B6" s="434"/>
      <c r="C6" s="434"/>
      <c r="D6" s="434"/>
      <c r="E6" s="120">
        <v>2021</v>
      </c>
      <c r="F6" s="192">
        <v>2022</v>
      </c>
      <c r="G6" s="230">
        <f>E6</f>
        <v>2021</v>
      </c>
      <c r="H6" s="185">
        <f>F6</f>
        <v>2022</v>
      </c>
      <c r="I6" s="177" t="s">
        <v>1</v>
      </c>
      <c r="K6" s="229">
        <f>E6</f>
        <v>2021</v>
      </c>
      <c r="L6" s="186">
        <f>F6</f>
        <v>2022</v>
      </c>
      <c r="M6" s="184">
        <f>G6</f>
        <v>2021</v>
      </c>
      <c r="N6" s="185">
        <f>H6</f>
        <v>2022</v>
      </c>
      <c r="O6" s="358">
        <v>1000</v>
      </c>
      <c r="P6"/>
      <c r="Q6" s="229">
        <f>E6</f>
        <v>2021</v>
      </c>
      <c r="R6" s="186">
        <f>F6</f>
        <v>2022</v>
      </c>
      <c r="S6" s="177"/>
    </row>
    <row r="7" spans="1:19" ht="24" customHeight="1" thickBot="1" x14ac:dyDescent="0.3">
      <c r="A7" s="18" t="s">
        <v>20</v>
      </c>
      <c r="B7" s="19"/>
      <c r="C7" s="19"/>
      <c r="D7" s="19"/>
      <c r="E7" s="23">
        <v>15124.330000000007</v>
      </c>
      <c r="F7" s="193">
        <v>21798.46</v>
      </c>
      <c r="G7" s="341">
        <f>E7/E15</f>
        <v>0.32694524283866344</v>
      </c>
      <c r="H7" s="342">
        <f>F7/F15</f>
        <v>0.43966866003930255</v>
      </c>
      <c r="I7" s="218">
        <f t="shared" ref="I7:I18" si="0">(F7-E7)/E7</f>
        <v>0.44128434119065035</v>
      </c>
      <c r="J7" s="12"/>
      <c r="K7" s="23">
        <v>3705.588999999999</v>
      </c>
      <c r="L7" s="193">
        <v>4965.5910000000003</v>
      </c>
      <c r="M7" s="341">
        <f>K7/K15</f>
        <v>0.32735177230821577</v>
      </c>
      <c r="N7" s="342">
        <f>L7/L15</f>
        <v>0.40187439751306192</v>
      </c>
      <c r="O7" s="218">
        <f t="shared" ref="O7:O18" si="1">(L7-K7)/K7</f>
        <v>0.34002745582416227</v>
      </c>
      <c r="P7" s="52"/>
      <c r="Q7" s="251">
        <f t="shared" ref="Q7:Q18" si="2">(K7/E7)*10</f>
        <v>2.4500847310260996</v>
      </c>
      <c r="R7" s="252">
        <f t="shared" ref="R7:R18" si="3">(L7/F7)*10</f>
        <v>2.2779549564510524</v>
      </c>
      <c r="S7" s="70">
        <f>(R7-Q7)/Q7</f>
        <v>-7.0254621154656541E-2</v>
      </c>
    </row>
    <row r="8" spans="1:19" s="9" customFormat="1" ht="24" customHeight="1" x14ac:dyDescent="0.25">
      <c r="A8" s="58"/>
      <c r="B8" s="237" t="s">
        <v>33</v>
      </c>
      <c r="C8" s="237"/>
      <c r="D8" s="238"/>
      <c r="E8" s="240">
        <v>11530.410000000007</v>
      </c>
      <c r="F8" s="241">
        <v>14997.41</v>
      </c>
      <c r="G8" s="343">
        <f>E8/E7</f>
        <v>0.76237492834393339</v>
      </c>
      <c r="H8" s="344">
        <f>F8/F7</f>
        <v>0.68800318921611892</v>
      </c>
      <c r="I8" s="281">
        <f t="shared" si="0"/>
        <v>0.30068315003542723</v>
      </c>
      <c r="J8" s="5"/>
      <c r="K8" s="240">
        <v>2984.6259999999993</v>
      </c>
      <c r="L8" s="241">
        <v>3727.6759999999999</v>
      </c>
      <c r="M8" s="348">
        <f>K8/K7</f>
        <v>0.80543902737189688</v>
      </c>
      <c r="N8" s="344">
        <f>L8/L7</f>
        <v>0.75070137673441084</v>
      </c>
      <c r="O8" s="282">
        <f t="shared" si="1"/>
        <v>0.24895916607306939</v>
      </c>
      <c r="P8" s="57"/>
      <c r="Q8" s="253">
        <f t="shared" si="2"/>
        <v>2.5884821094826616</v>
      </c>
      <c r="R8" s="254">
        <f t="shared" si="3"/>
        <v>2.4855465043630867</v>
      </c>
      <c r="S8" s="242">
        <f t="shared" ref="S8:S18" si="4">(R8-Q8)/Q8</f>
        <v>-3.9766782525743546E-2</v>
      </c>
    </row>
    <row r="9" spans="1:19" ht="24" customHeight="1" x14ac:dyDescent="0.25">
      <c r="A9" s="14"/>
      <c r="B9" s="1" t="s">
        <v>37</v>
      </c>
      <c r="D9" s="1"/>
      <c r="E9" s="25">
        <v>3535.17</v>
      </c>
      <c r="F9" s="188">
        <v>6129.09</v>
      </c>
      <c r="G9" s="345">
        <f>E9/E7</f>
        <v>0.23374060206303343</v>
      </c>
      <c r="H9" s="295">
        <f>F9/F7</f>
        <v>0.28117077995418027</v>
      </c>
      <c r="I9" s="242">
        <f t="shared" si="0"/>
        <v>0.73374689194579046</v>
      </c>
      <c r="J9" s="1"/>
      <c r="K9" s="25">
        <v>713.01199999999983</v>
      </c>
      <c r="L9" s="188">
        <v>1105.7180000000001</v>
      </c>
      <c r="M9" s="345">
        <f>K9/K7</f>
        <v>0.19241529484246633</v>
      </c>
      <c r="N9" s="295">
        <f>L9/L7</f>
        <v>0.22267601177785282</v>
      </c>
      <c r="O9" s="242">
        <f t="shared" si="1"/>
        <v>0.55077053401625831</v>
      </c>
      <c r="P9" s="8"/>
      <c r="Q9" s="253">
        <f t="shared" si="2"/>
        <v>2.0169100778746136</v>
      </c>
      <c r="R9" s="254">
        <f t="shared" si="3"/>
        <v>1.8040492144837161</v>
      </c>
      <c r="S9" s="242">
        <f t="shared" si="4"/>
        <v>-0.10553810292584126</v>
      </c>
    </row>
    <row r="10" spans="1:19" ht="24" customHeight="1" thickBot="1" x14ac:dyDescent="0.3">
      <c r="A10" s="14"/>
      <c r="B10" s="1" t="s">
        <v>36</v>
      </c>
      <c r="D10" s="1"/>
      <c r="E10" s="25">
        <v>58.75</v>
      </c>
      <c r="F10" s="188">
        <v>671.96</v>
      </c>
      <c r="G10" s="345">
        <f>E10/E7</f>
        <v>3.8844695930332104E-3</v>
      </c>
      <c r="H10" s="295">
        <f>F10/F7</f>
        <v>3.0826030829700816E-2</v>
      </c>
      <c r="I10" s="250">
        <f t="shared" si="0"/>
        <v>10.437617021276596</v>
      </c>
      <c r="J10" s="1"/>
      <c r="K10" s="25">
        <v>7.9510000000000005</v>
      </c>
      <c r="L10" s="188">
        <v>132.197</v>
      </c>
      <c r="M10" s="345">
        <f>K10/K7</f>
        <v>2.1456777856367782E-3</v>
      </c>
      <c r="N10" s="295">
        <f>L10/L7</f>
        <v>2.6622611487736304E-2</v>
      </c>
      <c r="O10" s="284">
        <f t="shared" si="1"/>
        <v>15.626462080241479</v>
      </c>
      <c r="P10" s="8"/>
      <c r="Q10" s="253">
        <f t="shared" si="2"/>
        <v>1.3533617021276598</v>
      </c>
      <c r="R10" s="254">
        <f t="shared" si="3"/>
        <v>1.9673343651407822</v>
      </c>
      <c r="S10" s="242">
        <f t="shared" si="4"/>
        <v>0.45366487173966713</v>
      </c>
    </row>
    <row r="11" spans="1:19" ht="24" customHeight="1" thickBot="1" x14ac:dyDescent="0.3">
      <c r="A11" s="18" t="s">
        <v>21</v>
      </c>
      <c r="B11" s="19"/>
      <c r="C11" s="19"/>
      <c r="D11" s="19"/>
      <c r="E11" s="23">
        <v>31135.189999999991</v>
      </c>
      <c r="F11" s="193">
        <v>27780.830000000016</v>
      </c>
      <c r="G11" s="341">
        <f>E11/E15</f>
        <v>0.67305475716133656</v>
      </c>
      <c r="H11" s="342">
        <f>F11/F15</f>
        <v>0.56033133996069751</v>
      </c>
      <c r="I11" s="218">
        <f t="shared" si="0"/>
        <v>-0.1077353309872198</v>
      </c>
      <c r="J11" s="12"/>
      <c r="K11" s="23">
        <v>7614.31</v>
      </c>
      <c r="L11" s="193">
        <v>7390.4859999999971</v>
      </c>
      <c r="M11" s="341">
        <f>K11/K15</f>
        <v>0.67264822769178423</v>
      </c>
      <c r="N11" s="342">
        <f>L11/L15</f>
        <v>0.59812560248693813</v>
      </c>
      <c r="O11" s="218">
        <f t="shared" si="1"/>
        <v>-2.9395178289300442E-2</v>
      </c>
      <c r="P11" s="8"/>
      <c r="Q11" s="255">
        <f t="shared" si="2"/>
        <v>2.4455640065148159</v>
      </c>
      <c r="R11" s="256">
        <f t="shared" si="3"/>
        <v>2.6602826481426196</v>
      </c>
      <c r="S11" s="72">
        <f t="shared" si="4"/>
        <v>8.7799232020019879E-2</v>
      </c>
    </row>
    <row r="12" spans="1:19" s="9" customFormat="1" ht="24" customHeight="1" x14ac:dyDescent="0.25">
      <c r="A12" s="58"/>
      <c r="B12" s="5" t="s">
        <v>33</v>
      </c>
      <c r="C12" s="5"/>
      <c r="D12" s="5"/>
      <c r="E12" s="37">
        <v>27804.21999999999</v>
      </c>
      <c r="F12" s="189">
        <v>24476.560000000016</v>
      </c>
      <c r="G12" s="345">
        <f>E12/E11</f>
        <v>0.8930159090084242</v>
      </c>
      <c r="H12" s="295">
        <f>F12/F11</f>
        <v>0.8810593491987101</v>
      </c>
      <c r="I12" s="281">
        <f t="shared" si="0"/>
        <v>-0.11968183247003425</v>
      </c>
      <c r="J12" s="5"/>
      <c r="K12" s="37">
        <v>7090.5810000000001</v>
      </c>
      <c r="L12" s="189">
        <v>6921.1929999999975</v>
      </c>
      <c r="M12" s="345">
        <f>K12/K11</f>
        <v>0.93121779911771385</v>
      </c>
      <c r="N12" s="295">
        <f>L12/L11</f>
        <v>0.93650038711933159</v>
      </c>
      <c r="O12" s="281">
        <f t="shared" si="1"/>
        <v>-2.3889156614951956E-2</v>
      </c>
      <c r="P12" s="57"/>
      <c r="Q12" s="253">
        <f t="shared" si="2"/>
        <v>2.5501815911397632</v>
      </c>
      <c r="R12" s="254">
        <f t="shared" si="3"/>
        <v>2.8276820762394688</v>
      </c>
      <c r="S12" s="242">
        <f t="shared" si="4"/>
        <v>0.10881597062101023</v>
      </c>
    </row>
    <row r="13" spans="1:19" ht="24" customHeight="1" x14ac:dyDescent="0.25">
      <c r="A13" s="14"/>
      <c r="B13" s="5" t="s">
        <v>37</v>
      </c>
      <c r="D13" s="5"/>
      <c r="E13" s="217">
        <v>3202.75</v>
      </c>
      <c r="F13" s="215">
        <v>2815.2499999999995</v>
      </c>
      <c r="G13" s="345">
        <f>E13/E11</f>
        <v>0.10286592116508686</v>
      </c>
      <c r="H13" s="295">
        <f>F13/F11</f>
        <v>0.10133786499539423</v>
      </c>
      <c r="I13" s="242">
        <f t="shared" si="0"/>
        <v>-0.1209897744126143</v>
      </c>
      <c r="J13" s="243"/>
      <c r="K13" s="217">
        <v>496.85899999999998</v>
      </c>
      <c r="L13" s="215">
        <v>423.99499999999983</v>
      </c>
      <c r="M13" s="345">
        <f>K13/K11</f>
        <v>6.5253319079470101E-2</v>
      </c>
      <c r="N13" s="295">
        <f>L13/L11</f>
        <v>5.7370381325395924E-2</v>
      </c>
      <c r="O13" s="242">
        <f t="shared" si="1"/>
        <v>-0.14664925059222064</v>
      </c>
      <c r="P13" s="244"/>
      <c r="Q13" s="253">
        <f t="shared" si="2"/>
        <v>1.5513511825774722</v>
      </c>
      <c r="R13" s="254">
        <f t="shared" si="3"/>
        <v>1.5060651807121923</v>
      </c>
      <c r="S13" s="242">
        <f t="shared" si="4"/>
        <v>-2.9191328419939083E-2</v>
      </c>
    </row>
    <row r="14" spans="1:19" ht="24" customHeight="1" thickBot="1" x14ac:dyDescent="0.3">
      <c r="A14" s="14"/>
      <c r="B14" s="1" t="s">
        <v>36</v>
      </c>
      <c r="D14" s="1"/>
      <c r="E14" s="217">
        <v>128.22</v>
      </c>
      <c r="F14" s="215">
        <v>489.02</v>
      </c>
      <c r="G14" s="345">
        <f>E14/E11</f>
        <v>4.1181698264889351E-3</v>
      </c>
      <c r="H14" s="295">
        <f>F14/F11</f>
        <v>1.7602785805895638E-2</v>
      </c>
      <c r="I14" s="250">
        <f t="shared" si="0"/>
        <v>2.8139135860240208</v>
      </c>
      <c r="J14" s="243"/>
      <c r="K14" s="217">
        <v>26.87</v>
      </c>
      <c r="L14" s="215">
        <v>45.298000000000002</v>
      </c>
      <c r="M14" s="345">
        <f>K14/K11</f>
        <v>3.5288818028160135E-3</v>
      </c>
      <c r="N14" s="295">
        <f>L14/L11</f>
        <v>6.1292315552725516E-3</v>
      </c>
      <c r="O14" s="284">
        <f t="shared" si="1"/>
        <v>0.68582061778935621</v>
      </c>
      <c r="P14" s="244"/>
      <c r="Q14" s="253">
        <f t="shared" si="2"/>
        <v>2.0956169084386209</v>
      </c>
      <c r="R14" s="254">
        <f t="shared" si="3"/>
        <v>0.92630158275735153</v>
      </c>
      <c r="S14" s="242">
        <f t="shared" si="4"/>
        <v>-0.55798143304373793</v>
      </c>
    </row>
    <row r="15" spans="1:19" ht="24" customHeight="1" thickBot="1" x14ac:dyDescent="0.3">
      <c r="A15" s="18" t="s">
        <v>12</v>
      </c>
      <c r="B15" s="19"/>
      <c r="C15" s="19"/>
      <c r="D15" s="19"/>
      <c r="E15" s="23">
        <v>46259.519999999997</v>
      </c>
      <c r="F15" s="193">
        <v>49579.290000000015</v>
      </c>
      <c r="G15" s="341">
        <f>G7+G11</f>
        <v>1</v>
      </c>
      <c r="H15" s="342">
        <f>H7+H11</f>
        <v>1</v>
      </c>
      <c r="I15" s="218">
        <f t="shared" si="0"/>
        <v>7.1764039056177384E-2</v>
      </c>
      <c r="J15" s="12"/>
      <c r="K15" s="23">
        <v>11319.898999999999</v>
      </c>
      <c r="L15" s="193">
        <v>12356.076999999997</v>
      </c>
      <c r="M15" s="341">
        <f>M7+M11</f>
        <v>1</v>
      </c>
      <c r="N15" s="342">
        <f>N7+N11</f>
        <v>1</v>
      </c>
      <c r="O15" s="218">
        <f t="shared" si="1"/>
        <v>9.1535975718511103E-2</v>
      </c>
      <c r="P15" s="8"/>
      <c r="Q15" s="255">
        <f t="shared" si="2"/>
        <v>2.4470420358879643</v>
      </c>
      <c r="R15" s="256">
        <f t="shared" si="3"/>
        <v>2.4921851442406688</v>
      </c>
      <c r="S15" s="72">
        <f t="shared" si="4"/>
        <v>1.8448031415334198E-2</v>
      </c>
    </row>
    <row r="16" spans="1:19" s="53" customFormat="1" ht="24" customHeight="1" x14ac:dyDescent="0.25">
      <c r="A16" s="239"/>
      <c r="B16" s="237" t="s">
        <v>33</v>
      </c>
      <c r="C16" s="237"/>
      <c r="D16" s="238"/>
      <c r="E16" s="240">
        <f>E8+E12</f>
        <v>39334.629999999997</v>
      </c>
      <c r="F16" s="241">
        <f t="shared" ref="F16:F17" si="5">F8+F12</f>
        <v>39473.970000000016</v>
      </c>
      <c r="G16" s="343">
        <f>E16/E15</f>
        <v>0.85030346186039107</v>
      </c>
      <c r="H16" s="344">
        <f>F16/F15</f>
        <v>0.79617860602683099</v>
      </c>
      <c r="I16" s="282">
        <f t="shared" si="0"/>
        <v>3.5424255929194797E-3</v>
      </c>
      <c r="J16" s="5"/>
      <c r="K16" s="240">
        <f t="shared" ref="K16:L18" si="6">K8+K12</f>
        <v>10075.206999999999</v>
      </c>
      <c r="L16" s="241">
        <f t="shared" si="6"/>
        <v>10648.868999999997</v>
      </c>
      <c r="M16" s="348">
        <f>K16/K15</f>
        <v>0.89004389526797001</v>
      </c>
      <c r="N16" s="344">
        <f>L16/L15</f>
        <v>0.86183252176236835</v>
      </c>
      <c r="O16" s="282">
        <f t="shared" si="1"/>
        <v>5.6937986485041801E-2</v>
      </c>
      <c r="P16" s="57"/>
      <c r="Q16" s="253">
        <f t="shared" si="2"/>
        <v>2.5614088654196059</v>
      </c>
      <c r="R16" s="254">
        <f t="shared" si="3"/>
        <v>2.6976939486958096</v>
      </c>
      <c r="S16" s="242">
        <f t="shared" si="4"/>
        <v>5.3207078774546876E-2</v>
      </c>
    </row>
    <row r="17" spans="1:19" ht="24" customHeight="1" x14ac:dyDescent="0.25">
      <c r="A17" s="14"/>
      <c r="B17" s="5" t="s">
        <v>37</v>
      </c>
      <c r="C17" s="5"/>
      <c r="D17" s="245"/>
      <c r="E17" s="217">
        <f>E9+E13</f>
        <v>6737.92</v>
      </c>
      <c r="F17" s="215">
        <f t="shared" si="5"/>
        <v>8944.34</v>
      </c>
      <c r="G17" s="346">
        <f>E17/E15</f>
        <v>0.14565477549269859</v>
      </c>
      <c r="H17" s="295">
        <f>F17/F15</f>
        <v>0.18040476174628553</v>
      </c>
      <c r="I17" s="242">
        <f t="shared" si="0"/>
        <v>0.32746307465805474</v>
      </c>
      <c r="J17" s="243"/>
      <c r="K17" s="217">
        <f t="shared" si="6"/>
        <v>1209.8709999999999</v>
      </c>
      <c r="L17" s="215">
        <f t="shared" si="6"/>
        <v>1529.713</v>
      </c>
      <c r="M17" s="345">
        <f>K17/K15</f>
        <v>0.1068800172157013</v>
      </c>
      <c r="N17" s="295">
        <f>L17/L15</f>
        <v>0.1238024819689939</v>
      </c>
      <c r="O17" s="242">
        <f t="shared" si="1"/>
        <v>0.26436041528394361</v>
      </c>
      <c r="P17" s="244"/>
      <c r="Q17" s="253">
        <f t="shared" si="2"/>
        <v>1.7956149672302431</v>
      </c>
      <c r="R17" s="254">
        <f t="shared" si="3"/>
        <v>1.7102581073617504</v>
      </c>
      <c r="S17" s="242">
        <f t="shared" si="4"/>
        <v>-4.7536282235470871E-2</v>
      </c>
    </row>
    <row r="18" spans="1:19" ht="24" customHeight="1" thickBot="1" x14ac:dyDescent="0.3">
      <c r="A18" s="15"/>
      <c r="B18" s="246" t="s">
        <v>36</v>
      </c>
      <c r="C18" s="246"/>
      <c r="D18" s="247"/>
      <c r="E18" s="248">
        <f>E10+E14</f>
        <v>186.97</v>
      </c>
      <c r="F18" s="249">
        <f>F10+F14</f>
        <v>1160.98</v>
      </c>
      <c r="G18" s="347">
        <f>E18/E15</f>
        <v>4.0417626469103013E-3</v>
      </c>
      <c r="H18" s="301">
        <f>F18/F15</f>
        <v>2.3416632226883435E-2</v>
      </c>
      <c r="I18" s="283">
        <f t="shared" si="0"/>
        <v>5.2094453655666682</v>
      </c>
      <c r="J18" s="243"/>
      <c r="K18" s="248">
        <f t="shared" si="6"/>
        <v>34.820999999999998</v>
      </c>
      <c r="L18" s="249">
        <f t="shared" si="6"/>
        <v>177.495</v>
      </c>
      <c r="M18" s="347">
        <f>K18/K15</f>
        <v>3.0760875163285467E-3</v>
      </c>
      <c r="N18" s="301">
        <f>L18/L15</f>
        <v>1.4364996268637695E-2</v>
      </c>
      <c r="O18" s="283">
        <f t="shared" si="1"/>
        <v>4.0973550443697775</v>
      </c>
      <c r="P18" s="244"/>
      <c r="Q18" s="257">
        <f t="shared" si="2"/>
        <v>1.862384339733647</v>
      </c>
      <c r="R18" s="258">
        <f t="shared" si="3"/>
        <v>1.5288377060759015</v>
      </c>
      <c r="S18" s="250">
        <f t="shared" si="4"/>
        <v>-0.17909656269202115</v>
      </c>
    </row>
    <row r="19" spans="1:19" ht="6.75" customHeight="1" x14ac:dyDescent="0.25">
      <c r="Q19" s="259"/>
      <c r="R19" s="259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20F04751-E1AE-4503-A136-E97E3FC04A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  <x14:conditionalFormatting xmlns:xm="http://schemas.microsoft.com/office/excel/2006/main">
          <x14:cfRule type="iconSet" priority="257" id="{E0176B34-D790-464E-9202-A2DCC57EB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8" id="{233737AC-CB54-4D6E-931B-9D9405402A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3">
    <pageSetUpPr fitToPage="1"/>
  </sheetPr>
  <dimension ref="A1:P96"/>
  <sheetViews>
    <sheetView showGridLines="0" workbookViewId="0">
      <selection activeCell="T62" sqref="T62:T63"/>
    </sheetView>
  </sheetViews>
  <sheetFormatPr defaultRowHeight="15" x14ac:dyDescent="0.25"/>
  <cols>
    <col min="1" max="1" width="33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6" t="s">
        <v>135</v>
      </c>
    </row>
    <row r="3" spans="1:16" ht="8.25" customHeight="1" thickBot="1" x14ac:dyDescent="0.3"/>
    <row r="4" spans="1:16" x14ac:dyDescent="0.25">
      <c r="A4" s="437" t="s">
        <v>3</v>
      </c>
      <c r="B4" s="425" t="s">
        <v>1</v>
      </c>
      <c r="C4" s="421"/>
      <c r="D4" s="425" t="s">
        <v>104</v>
      </c>
      <c r="E4" s="421"/>
      <c r="F4" s="176" t="s">
        <v>0</v>
      </c>
      <c r="H4" s="435" t="s">
        <v>19</v>
      </c>
      <c r="I4" s="436"/>
      <c r="J4" s="425" t="s">
        <v>104</v>
      </c>
      <c r="K4" s="426"/>
      <c r="L4" s="176" t="s">
        <v>0</v>
      </c>
      <c r="N4" s="433" t="s">
        <v>22</v>
      </c>
      <c r="O4" s="421"/>
      <c r="P4" s="176" t="s">
        <v>0</v>
      </c>
    </row>
    <row r="5" spans="1:16" x14ac:dyDescent="0.25">
      <c r="A5" s="438"/>
      <c r="B5" s="428" t="s">
        <v>56</v>
      </c>
      <c r="C5" s="430"/>
      <c r="D5" s="428" t="str">
        <f>B5</f>
        <v>jan</v>
      </c>
      <c r="E5" s="430"/>
      <c r="F5" s="177" t="s">
        <v>127</v>
      </c>
      <c r="H5" s="431" t="str">
        <f>B5</f>
        <v>jan</v>
      </c>
      <c r="I5" s="430"/>
      <c r="J5" s="428" t="str">
        <f>B5</f>
        <v>jan</v>
      </c>
      <c r="K5" s="429"/>
      <c r="L5" s="177" t="str">
        <f>F5</f>
        <v>2022/2021</v>
      </c>
      <c r="N5" s="431" t="str">
        <f>B5</f>
        <v>jan</v>
      </c>
      <c r="O5" s="429"/>
      <c r="P5" s="177" t="str">
        <f>F5</f>
        <v>2022/2021</v>
      </c>
    </row>
    <row r="6" spans="1:16" ht="19.5" customHeight="1" thickBot="1" x14ac:dyDescent="0.3">
      <c r="A6" s="439"/>
      <c r="B6" s="120">
        <f>'5'!E6</f>
        <v>2021</v>
      </c>
      <c r="C6" s="180">
        <f>'5'!F6</f>
        <v>2022</v>
      </c>
      <c r="D6" s="120">
        <f>B6</f>
        <v>2021</v>
      </c>
      <c r="E6" s="180">
        <f>C6</f>
        <v>2022</v>
      </c>
      <c r="F6" s="178" t="s">
        <v>1</v>
      </c>
      <c r="H6" s="31">
        <f>B6</f>
        <v>2021</v>
      </c>
      <c r="I6" s="180">
        <f>E6</f>
        <v>2022</v>
      </c>
      <c r="J6" s="120">
        <f>B6</f>
        <v>2021</v>
      </c>
      <c r="K6" s="180">
        <f>C6</f>
        <v>2022</v>
      </c>
      <c r="L6" s="357">
        <v>1000</v>
      </c>
      <c r="N6" s="31">
        <f>B6</f>
        <v>2021</v>
      </c>
      <c r="O6" s="180">
        <f>C6</f>
        <v>2022</v>
      </c>
      <c r="P6" s="178"/>
    </row>
    <row r="7" spans="1:16" ht="20.100000000000001" customHeight="1" x14ac:dyDescent="0.25">
      <c r="A7" s="14" t="s">
        <v>157</v>
      </c>
      <c r="B7" s="46">
        <v>7265.29</v>
      </c>
      <c r="C7" s="195">
        <v>5002.1600000000008</v>
      </c>
      <c r="D7" s="345">
        <f>B7/$B$33</f>
        <v>0.15705502348489567</v>
      </c>
      <c r="E7" s="344">
        <f>C7/$C$33</f>
        <v>0.10089212653105764</v>
      </c>
      <c r="F7" s="67">
        <f>(C7-B7)/B7</f>
        <v>-0.31149892158468545</v>
      </c>
      <c r="H7" s="46">
        <v>1717.9469999999999</v>
      </c>
      <c r="I7" s="195">
        <v>1303.297</v>
      </c>
      <c r="J7" s="345">
        <f>H7/$H$33</f>
        <v>0.15176345654674128</v>
      </c>
      <c r="K7" s="344">
        <f>I7/$I$33</f>
        <v>0.10547821934097693</v>
      </c>
      <c r="L7" s="67">
        <f>(I7-H7)/H7</f>
        <v>-0.24136367419949503</v>
      </c>
      <c r="N7" s="40">
        <f t="shared" ref="N7:N33" si="0">(H7/B7)*10</f>
        <v>2.36459521918602</v>
      </c>
      <c r="O7" s="200">
        <f t="shared" ref="O7:O33" si="1">(I7/C7)*10</f>
        <v>2.6054684376349413</v>
      </c>
      <c r="P7" s="76">
        <f>(O7-N7)/N7</f>
        <v>0.10186657593422634</v>
      </c>
    </row>
    <row r="8" spans="1:16" ht="20.100000000000001" customHeight="1" x14ac:dyDescent="0.25">
      <c r="A8" s="14" t="s">
        <v>155</v>
      </c>
      <c r="B8" s="25">
        <v>3640.8999999999996</v>
      </c>
      <c r="C8" s="188">
        <v>4391.5300000000007</v>
      </c>
      <c r="D8" s="345">
        <f t="shared" ref="D8:D32" si="2">B8/$B$33</f>
        <v>7.8705961497222629E-2</v>
      </c>
      <c r="E8" s="295">
        <f t="shared" ref="E8:E32" si="3">C8/$C$33</f>
        <v>8.8575895298218285E-2</v>
      </c>
      <c r="F8" s="67">
        <f t="shared" ref="F8:F33" si="4">(C8-B8)/B8</f>
        <v>0.20616605784284137</v>
      </c>
      <c r="H8" s="25">
        <v>1027.903</v>
      </c>
      <c r="I8" s="188">
        <v>1280.2660000000001</v>
      </c>
      <c r="J8" s="345">
        <f t="shared" ref="J8:J32" si="5">H8/$H$33</f>
        <v>9.080496212907907E-2</v>
      </c>
      <c r="K8" s="295">
        <f t="shared" ref="K8:K32" si="6">I8/$I$33</f>
        <v>0.10361427822115386</v>
      </c>
      <c r="L8" s="67">
        <f t="shared" ref="L8:L33" si="7">(I8-H8)/H8</f>
        <v>0.24551246567039892</v>
      </c>
      <c r="N8" s="40">
        <f t="shared" si="0"/>
        <v>2.8232112939108465</v>
      </c>
      <c r="O8" s="201">
        <f t="shared" si="1"/>
        <v>2.9153074213315171</v>
      </c>
      <c r="P8" s="67">
        <f t="shared" ref="P8:P71" si="8">(O8-N8)/N8</f>
        <v>3.2621053769268084E-2</v>
      </c>
    </row>
    <row r="9" spans="1:16" ht="20.100000000000001" customHeight="1" x14ac:dyDescent="0.25">
      <c r="A9" s="14" t="s">
        <v>164</v>
      </c>
      <c r="B9" s="25">
        <v>4231.82</v>
      </c>
      <c r="C9" s="188">
        <v>5800.56</v>
      </c>
      <c r="D9" s="345">
        <f t="shared" si="2"/>
        <v>9.1479980769363797E-2</v>
      </c>
      <c r="E9" s="295">
        <f t="shared" si="3"/>
        <v>0.11699562458437787</v>
      </c>
      <c r="F9" s="67">
        <f t="shared" si="4"/>
        <v>0.37070102225520007</v>
      </c>
      <c r="H9" s="25">
        <v>1009.316</v>
      </c>
      <c r="I9" s="188">
        <v>1265.8479999999997</v>
      </c>
      <c r="J9" s="345">
        <f t="shared" si="5"/>
        <v>8.916298634819976E-2</v>
      </c>
      <c r="K9" s="295">
        <f t="shared" si="6"/>
        <v>0.10244740300663388</v>
      </c>
      <c r="L9" s="67">
        <f t="shared" si="7"/>
        <v>0.25416420625453245</v>
      </c>
      <c r="N9" s="40">
        <f t="shared" si="0"/>
        <v>2.3850636369221756</v>
      </c>
      <c r="O9" s="201">
        <f t="shared" si="1"/>
        <v>2.1822858482629255</v>
      </c>
      <c r="P9" s="67">
        <f t="shared" si="8"/>
        <v>-8.5019865097153688E-2</v>
      </c>
    </row>
    <row r="10" spans="1:16" ht="20.100000000000001" customHeight="1" x14ac:dyDescent="0.25">
      <c r="A10" s="14" t="s">
        <v>163</v>
      </c>
      <c r="B10" s="25">
        <v>3640.58</v>
      </c>
      <c r="C10" s="188">
        <v>4910.8499999999995</v>
      </c>
      <c r="D10" s="345">
        <f t="shared" si="2"/>
        <v>7.8699044002185928E-2</v>
      </c>
      <c r="E10" s="295">
        <f t="shared" si="3"/>
        <v>9.905043012919304E-2</v>
      </c>
      <c r="F10" s="67">
        <f t="shared" si="4"/>
        <v>0.34891967763378351</v>
      </c>
      <c r="H10" s="25">
        <v>803.16300000000001</v>
      </c>
      <c r="I10" s="188">
        <v>1152.9779999999998</v>
      </c>
      <c r="J10" s="345">
        <f t="shared" si="5"/>
        <v>7.0951428100197722E-2</v>
      </c>
      <c r="K10" s="295">
        <f t="shared" si="6"/>
        <v>9.3312626653265424E-2</v>
      </c>
      <c r="L10" s="67">
        <f t="shared" si="7"/>
        <v>0.43554670720638256</v>
      </c>
      <c r="N10" s="40">
        <f t="shared" si="0"/>
        <v>2.2061402304028479</v>
      </c>
      <c r="O10" s="201">
        <f t="shared" si="1"/>
        <v>2.34781758758667</v>
      </c>
      <c r="P10" s="67">
        <f t="shared" si="8"/>
        <v>6.4219561037582557E-2</v>
      </c>
    </row>
    <row r="11" spans="1:16" ht="20.100000000000001" customHeight="1" x14ac:dyDescent="0.25">
      <c r="A11" s="14" t="s">
        <v>154</v>
      </c>
      <c r="B11" s="25">
        <v>7376.42</v>
      </c>
      <c r="C11" s="188">
        <v>4105.5599999999995</v>
      </c>
      <c r="D11" s="345">
        <f t="shared" si="2"/>
        <v>0.15945733980810869</v>
      </c>
      <c r="E11" s="295">
        <f t="shared" si="3"/>
        <v>8.2807962760257342E-2</v>
      </c>
      <c r="F11" s="67">
        <f t="shared" si="4"/>
        <v>-0.44342106333424625</v>
      </c>
      <c r="H11" s="25">
        <v>1729.8869999999999</v>
      </c>
      <c r="I11" s="188">
        <v>1088.8869999999999</v>
      </c>
      <c r="J11" s="345">
        <f t="shared" si="5"/>
        <v>0.15281823627578303</v>
      </c>
      <c r="K11" s="295">
        <f t="shared" si="6"/>
        <v>8.8125624338533992E-2</v>
      </c>
      <c r="L11" s="67">
        <f t="shared" si="7"/>
        <v>-0.37054443440525309</v>
      </c>
      <c r="N11" s="40">
        <f t="shared" si="0"/>
        <v>2.3451579492490939</v>
      </c>
      <c r="O11" s="201">
        <f t="shared" si="1"/>
        <v>2.6522252749929365</v>
      </c>
      <c r="P11" s="67">
        <f t="shared" si="8"/>
        <v>0.13093673534533729</v>
      </c>
    </row>
    <row r="12" spans="1:16" ht="20.100000000000001" customHeight="1" x14ac:dyDescent="0.25">
      <c r="A12" s="14" t="s">
        <v>156</v>
      </c>
      <c r="B12" s="25">
        <v>3619.93</v>
      </c>
      <c r="C12" s="188">
        <v>4153.3100000000004</v>
      </c>
      <c r="D12" s="345">
        <f t="shared" si="2"/>
        <v>7.8252649400599061E-2</v>
      </c>
      <c r="E12" s="295">
        <f t="shared" si="3"/>
        <v>8.3771066507810021E-2</v>
      </c>
      <c r="F12" s="67">
        <f t="shared" si="4"/>
        <v>0.14734539065672556</v>
      </c>
      <c r="H12" s="25">
        <v>842.93400000000008</v>
      </c>
      <c r="I12" s="188">
        <v>1005.2640000000001</v>
      </c>
      <c r="J12" s="345">
        <f t="shared" si="5"/>
        <v>7.446479867002348E-2</v>
      </c>
      <c r="K12" s="295">
        <f t="shared" si="6"/>
        <v>8.1357861398888995E-2</v>
      </c>
      <c r="L12" s="67">
        <f t="shared" si="7"/>
        <v>0.19257735481069696</v>
      </c>
      <c r="N12" s="40">
        <f t="shared" si="0"/>
        <v>2.3285919893478608</v>
      </c>
      <c r="O12" s="201">
        <f t="shared" si="1"/>
        <v>2.4203924099092049</v>
      </c>
      <c r="P12" s="67">
        <f t="shared" si="8"/>
        <v>3.9423145394850152E-2</v>
      </c>
    </row>
    <row r="13" spans="1:16" ht="20.100000000000001" customHeight="1" x14ac:dyDescent="0.25">
      <c r="A13" s="14" t="s">
        <v>160</v>
      </c>
      <c r="B13" s="25">
        <v>1764.41</v>
      </c>
      <c r="C13" s="188">
        <v>1732.1100000000001</v>
      </c>
      <c r="D13" s="345">
        <f t="shared" si="2"/>
        <v>3.8141554430309699E-2</v>
      </c>
      <c r="E13" s="295">
        <f t="shared" si="3"/>
        <v>3.4936159836092856E-2</v>
      </c>
      <c r="F13" s="67">
        <f t="shared" si="4"/>
        <v>-1.8306402706853821E-2</v>
      </c>
      <c r="H13" s="25">
        <v>538.16999999999996</v>
      </c>
      <c r="I13" s="188">
        <v>609.93499999999995</v>
      </c>
      <c r="J13" s="345">
        <f t="shared" si="5"/>
        <v>4.7541943616281383E-2</v>
      </c>
      <c r="K13" s="295">
        <f t="shared" si="6"/>
        <v>4.9363159520614833E-2</v>
      </c>
      <c r="L13" s="67">
        <f t="shared" si="7"/>
        <v>0.1333500566735418</v>
      </c>
      <c r="N13" s="40">
        <f t="shared" si="0"/>
        <v>3.0501414070425801</v>
      </c>
      <c r="O13" s="201">
        <f t="shared" si="1"/>
        <v>3.5213410233761127</v>
      </c>
      <c r="P13" s="67">
        <f t="shared" si="8"/>
        <v>0.15448451512627021</v>
      </c>
    </row>
    <row r="14" spans="1:16" ht="20.100000000000001" customHeight="1" x14ac:dyDescent="0.25">
      <c r="A14" s="14" t="s">
        <v>158</v>
      </c>
      <c r="B14" s="25">
        <v>947.91000000000008</v>
      </c>
      <c r="C14" s="188">
        <v>1807.55</v>
      </c>
      <c r="D14" s="345">
        <f t="shared" si="2"/>
        <v>2.0491133500736718E-2</v>
      </c>
      <c r="E14" s="295">
        <f t="shared" si="3"/>
        <v>3.6457762908666098E-2</v>
      </c>
      <c r="F14" s="67">
        <f t="shared" si="4"/>
        <v>0.90687934508550372</v>
      </c>
      <c r="H14" s="25">
        <v>308.71699999999998</v>
      </c>
      <c r="I14" s="188">
        <v>401.44399999999996</v>
      </c>
      <c r="J14" s="345">
        <f t="shared" si="5"/>
        <v>2.7272063116464202E-2</v>
      </c>
      <c r="K14" s="295">
        <f t="shared" si="6"/>
        <v>3.2489600056717027E-2</v>
      </c>
      <c r="L14" s="67">
        <f t="shared" si="7"/>
        <v>0.30036246789130494</v>
      </c>
      <c r="N14" s="40">
        <f t="shared" si="0"/>
        <v>3.2568176303657514</v>
      </c>
      <c r="O14" s="201">
        <f t="shared" si="1"/>
        <v>2.2209288816353627</v>
      </c>
      <c r="P14" s="67">
        <f t="shared" si="8"/>
        <v>-0.31806777851852114</v>
      </c>
    </row>
    <row r="15" spans="1:16" ht="20.100000000000001" customHeight="1" x14ac:dyDescent="0.25">
      <c r="A15" s="14" t="s">
        <v>161</v>
      </c>
      <c r="B15" s="25">
        <v>607.3599999999999</v>
      </c>
      <c r="C15" s="188">
        <v>1533.67</v>
      </c>
      <c r="D15" s="345">
        <f t="shared" si="2"/>
        <v>1.3129405579651495E-2</v>
      </c>
      <c r="E15" s="295">
        <f t="shared" si="3"/>
        <v>3.0933682188671926E-2</v>
      </c>
      <c r="F15" s="67">
        <f t="shared" si="4"/>
        <v>1.5251415964172819</v>
      </c>
      <c r="H15" s="25">
        <v>127.093</v>
      </c>
      <c r="I15" s="188">
        <v>390.09099999999995</v>
      </c>
      <c r="J15" s="345">
        <f t="shared" si="5"/>
        <v>1.1227396993559749E-2</v>
      </c>
      <c r="K15" s="295">
        <f t="shared" si="6"/>
        <v>3.1570780920190118E-2</v>
      </c>
      <c r="L15" s="67">
        <f t="shared" si="7"/>
        <v>2.0693350538581976</v>
      </c>
      <c r="N15" s="40">
        <f t="shared" si="0"/>
        <v>2.0925480769230771</v>
      </c>
      <c r="O15" s="201">
        <f t="shared" si="1"/>
        <v>2.543513272085911</v>
      </c>
      <c r="P15" s="67">
        <f t="shared" si="8"/>
        <v>0.21551007603416303</v>
      </c>
    </row>
    <row r="16" spans="1:16" ht="20.100000000000001" customHeight="1" x14ac:dyDescent="0.25">
      <c r="A16" s="14" t="s">
        <v>162</v>
      </c>
      <c r="B16" s="25">
        <v>625.15</v>
      </c>
      <c r="C16" s="188">
        <v>1449.66</v>
      </c>
      <c r="D16" s="345">
        <f t="shared" si="2"/>
        <v>1.3513975069347888E-2</v>
      </c>
      <c r="E16" s="295">
        <f t="shared" si="3"/>
        <v>2.9239224684338965E-2</v>
      </c>
      <c r="F16" s="67">
        <f t="shared" si="4"/>
        <v>1.3188994641286094</v>
      </c>
      <c r="H16" s="25">
        <v>147.423</v>
      </c>
      <c r="I16" s="188">
        <v>385.25400000000002</v>
      </c>
      <c r="J16" s="345">
        <f t="shared" si="5"/>
        <v>1.3023349413276568E-2</v>
      </c>
      <c r="K16" s="295">
        <f t="shared" si="6"/>
        <v>3.1179313628427536E-2</v>
      </c>
      <c r="L16" s="67">
        <f t="shared" si="7"/>
        <v>1.6132557335015569</v>
      </c>
      <c r="N16" s="40">
        <f t="shared" si="0"/>
        <v>2.358202031512437</v>
      </c>
      <c r="O16" s="201">
        <f t="shared" si="1"/>
        <v>2.6575472869500434</v>
      </c>
      <c r="P16" s="67">
        <f t="shared" si="8"/>
        <v>0.12693791771760149</v>
      </c>
    </row>
    <row r="17" spans="1:16" ht="20.100000000000001" customHeight="1" x14ac:dyDescent="0.25">
      <c r="A17" s="14" t="s">
        <v>171</v>
      </c>
      <c r="B17" s="25">
        <v>255.64000000000001</v>
      </c>
      <c r="C17" s="188">
        <v>1916.93</v>
      </c>
      <c r="D17" s="345">
        <f t="shared" si="2"/>
        <v>5.5262138474415651E-3</v>
      </c>
      <c r="E17" s="295">
        <f t="shared" si="3"/>
        <v>3.8663926006201381E-2</v>
      </c>
      <c r="F17" s="67">
        <f t="shared" si="4"/>
        <v>6.4985526521671098</v>
      </c>
      <c r="H17" s="25">
        <v>67.455000000000013</v>
      </c>
      <c r="I17" s="188">
        <v>371.654</v>
      </c>
      <c r="J17" s="345">
        <f t="shared" si="5"/>
        <v>5.9589754290210557E-3</v>
      </c>
      <c r="K17" s="295">
        <f t="shared" si="6"/>
        <v>3.0078640655929873E-2</v>
      </c>
      <c r="L17" s="67">
        <f t="shared" si="7"/>
        <v>4.5096582907123253</v>
      </c>
      <c r="N17" s="40">
        <f t="shared" si="0"/>
        <v>2.6386715693944613</v>
      </c>
      <c r="O17" s="201">
        <f t="shared" si="1"/>
        <v>1.9387979738435936</v>
      </c>
      <c r="P17" s="67">
        <f t="shared" si="8"/>
        <v>-0.2652371002396024</v>
      </c>
    </row>
    <row r="18" spans="1:16" ht="20.100000000000001" customHeight="1" x14ac:dyDescent="0.25">
      <c r="A18" s="14" t="s">
        <v>159</v>
      </c>
      <c r="B18" s="25">
        <v>969.81</v>
      </c>
      <c r="C18" s="188">
        <v>1544.6</v>
      </c>
      <c r="D18" s="345">
        <f t="shared" si="2"/>
        <v>2.0964549567310687E-2</v>
      </c>
      <c r="E18" s="295">
        <f t="shared" si="3"/>
        <v>3.1154137140729524E-2</v>
      </c>
      <c r="F18" s="67">
        <f t="shared" si="4"/>
        <v>0.59268310287582104</v>
      </c>
      <c r="H18" s="25">
        <v>333.96100000000001</v>
      </c>
      <c r="I18" s="188">
        <v>344.61500000000001</v>
      </c>
      <c r="J18" s="345">
        <f t="shared" si="5"/>
        <v>2.9502118349289161E-2</v>
      </c>
      <c r="K18" s="295">
        <f t="shared" si="6"/>
        <v>2.7890324736564852E-2</v>
      </c>
      <c r="L18" s="67">
        <f t="shared" si="7"/>
        <v>3.1901928668317543E-2</v>
      </c>
      <c r="N18" s="40">
        <f t="shared" si="0"/>
        <v>3.4435714212062156</v>
      </c>
      <c r="O18" s="201">
        <f t="shared" si="1"/>
        <v>2.2310954292373433</v>
      </c>
      <c r="P18" s="67">
        <f t="shared" si="8"/>
        <v>-0.3520984012418612</v>
      </c>
    </row>
    <row r="19" spans="1:16" ht="20.100000000000001" customHeight="1" x14ac:dyDescent="0.25">
      <c r="A19" s="14" t="s">
        <v>153</v>
      </c>
      <c r="B19" s="25">
        <v>2333.1</v>
      </c>
      <c r="C19" s="188">
        <v>1599.47</v>
      </c>
      <c r="D19" s="345">
        <f t="shared" si="2"/>
        <v>5.04350239691203E-2</v>
      </c>
      <c r="E19" s="295">
        <f t="shared" si="3"/>
        <v>3.226084923765548E-2</v>
      </c>
      <c r="F19" s="67">
        <f t="shared" si="4"/>
        <v>-0.3144443015730144</v>
      </c>
      <c r="H19" s="25">
        <v>453.16800000000001</v>
      </c>
      <c r="I19" s="188">
        <v>292.53899999999999</v>
      </c>
      <c r="J19" s="345">
        <f t="shared" si="5"/>
        <v>4.0032866017620829E-2</v>
      </c>
      <c r="K19" s="295">
        <f t="shared" si="6"/>
        <v>2.367571843393336E-2</v>
      </c>
      <c r="L19" s="67">
        <f t="shared" si="7"/>
        <v>-0.35445794936977021</v>
      </c>
      <c r="N19" s="40">
        <f t="shared" si="0"/>
        <v>1.9423428057091425</v>
      </c>
      <c r="O19" s="201">
        <f t="shared" si="1"/>
        <v>1.828974597835533</v>
      </c>
      <c r="P19" s="67">
        <f t="shared" si="8"/>
        <v>-5.836673502760973E-2</v>
      </c>
    </row>
    <row r="20" spans="1:16" ht="20.100000000000001" customHeight="1" x14ac:dyDescent="0.25">
      <c r="A20" s="14" t="s">
        <v>173</v>
      </c>
      <c r="B20" s="25">
        <v>2460.48</v>
      </c>
      <c r="C20" s="188">
        <v>1046.7399999999998</v>
      </c>
      <c r="D20" s="345">
        <f t="shared" si="2"/>
        <v>5.3188619337165628E-2</v>
      </c>
      <c r="E20" s="295">
        <f t="shared" si="3"/>
        <v>2.1112444329073686E-2</v>
      </c>
      <c r="F20" s="67">
        <f t="shared" si="4"/>
        <v>-0.57457894394589681</v>
      </c>
      <c r="H20" s="25">
        <v>507.53899999999999</v>
      </c>
      <c r="I20" s="188">
        <v>229.08499999999998</v>
      </c>
      <c r="J20" s="345">
        <f t="shared" si="5"/>
        <v>4.4836000745236332E-2</v>
      </c>
      <c r="K20" s="295">
        <f t="shared" si="6"/>
        <v>1.8540269698869634E-2</v>
      </c>
      <c r="L20" s="67">
        <f t="shared" si="7"/>
        <v>-0.54863567134742353</v>
      </c>
      <c r="N20" s="40">
        <f t="shared" si="0"/>
        <v>2.0627641760957212</v>
      </c>
      <c r="O20" s="201">
        <f t="shared" si="1"/>
        <v>2.188556852704588</v>
      </c>
      <c r="P20" s="67">
        <f t="shared" si="8"/>
        <v>6.0982577682224356E-2</v>
      </c>
    </row>
    <row r="21" spans="1:16" ht="20.100000000000001" customHeight="1" x14ac:dyDescent="0.25">
      <c r="A21" s="14" t="s">
        <v>169</v>
      </c>
      <c r="B21" s="25">
        <v>0.32</v>
      </c>
      <c r="C21" s="188">
        <v>803.06999999999994</v>
      </c>
      <c r="D21" s="345">
        <f t="shared" si="2"/>
        <v>6.9174950366973119E-6</v>
      </c>
      <c r="E21" s="295">
        <f t="shared" si="3"/>
        <v>1.6197690608316495E-2</v>
      </c>
      <c r="F21" s="67">
        <f t="shared" si="4"/>
        <v>2508.5937499999995</v>
      </c>
      <c r="H21" s="25">
        <v>0.31</v>
      </c>
      <c r="I21" s="188">
        <v>192.23500000000001</v>
      </c>
      <c r="J21" s="345">
        <f t="shared" si="5"/>
        <v>2.7385403350330247E-5</v>
      </c>
      <c r="K21" s="295">
        <f t="shared" si="6"/>
        <v>1.5557931534418248E-2</v>
      </c>
      <c r="L21" s="67">
        <f t="shared" si="7"/>
        <v>619.11290322580646</v>
      </c>
      <c r="N21" s="40">
        <f t="shared" si="0"/>
        <v>9.6875</v>
      </c>
      <c r="O21" s="201">
        <f t="shared" si="1"/>
        <v>2.3937514787004872</v>
      </c>
      <c r="P21" s="67">
        <f t="shared" si="8"/>
        <v>-0.75290307316640137</v>
      </c>
    </row>
    <row r="22" spans="1:16" ht="20.100000000000001" customHeight="1" x14ac:dyDescent="0.25">
      <c r="A22" s="14" t="s">
        <v>194</v>
      </c>
      <c r="B22" s="25">
        <v>692.64</v>
      </c>
      <c r="C22" s="188">
        <v>721.17000000000007</v>
      </c>
      <c r="D22" s="345">
        <f t="shared" si="2"/>
        <v>1.4972918006931331E-2</v>
      </c>
      <c r="E22" s="295">
        <f t="shared" si="3"/>
        <v>1.4545791196283773E-2</v>
      </c>
      <c r="F22" s="67">
        <f t="shared" si="4"/>
        <v>4.1190228690228814E-2</v>
      </c>
      <c r="H22" s="25">
        <v>188.44200000000001</v>
      </c>
      <c r="I22" s="188">
        <v>185.41300000000001</v>
      </c>
      <c r="J22" s="345">
        <f t="shared" si="5"/>
        <v>1.6646968316590106E-2</v>
      </c>
      <c r="K22" s="295">
        <f t="shared" si="6"/>
        <v>1.5005814547772729E-2</v>
      </c>
      <c r="L22" s="67">
        <f t="shared" si="7"/>
        <v>-1.6073911336114011E-2</v>
      </c>
      <c r="N22" s="40">
        <f t="shared" si="0"/>
        <v>2.7206340956340958</v>
      </c>
      <c r="O22" s="201">
        <f t="shared" si="1"/>
        <v>2.5710026762067195</v>
      </c>
      <c r="P22" s="67">
        <f t="shared" si="8"/>
        <v>-5.4998729769466397E-2</v>
      </c>
    </row>
    <row r="23" spans="1:16" ht="20.100000000000001" customHeight="1" x14ac:dyDescent="0.25">
      <c r="A23" s="14" t="s">
        <v>165</v>
      </c>
      <c r="B23" s="25">
        <v>508.98</v>
      </c>
      <c r="C23" s="188">
        <v>693.17000000000007</v>
      </c>
      <c r="D23" s="345">
        <f t="shared" si="2"/>
        <v>1.1002708199306868E-2</v>
      </c>
      <c r="E23" s="295">
        <f t="shared" si="3"/>
        <v>1.3981039260546089E-2</v>
      </c>
      <c r="F23" s="67">
        <f t="shared" si="4"/>
        <v>0.36188062399308429</v>
      </c>
      <c r="H23" s="25">
        <v>147.91399999999999</v>
      </c>
      <c r="I23" s="188">
        <v>183.70699999999999</v>
      </c>
      <c r="J23" s="345">
        <f t="shared" si="5"/>
        <v>1.3066724358583057E-2</v>
      </c>
      <c r="K23" s="295">
        <f t="shared" si="6"/>
        <v>1.4867744835193241E-2</v>
      </c>
      <c r="L23" s="67">
        <f t="shared" si="7"/>
        <v>0.24198520762064449</v>
      </c>
      <c r="N23" s="40">
        <f t="shared" si="0"/>
        <v>2.9060866831702619</v>
      </c>
      <c r="O23" s="201">
        <f t="shared" si="1"/>
        <v>2.6502445287591785</v>
      </c>
      <c r="P23" s="67">
        <f t="shared" si="8"/>
        <v>-8.8036656267934901E-2</v>
      </c>
    </row>
    <row r="24" spans="1:16" ht="20.100000000000001" customHeight="1" x14ac:dyDescent="0.25">
      <c r="A24" s="14" t="s">
        <v>166</v>
      </c>
      <c r="B24" s="25">
        <v>1076.06</v>
      </c>
      <c r="C24" s="188">
        <v>623.59999999999991</v>
      </c>
      <c r="D24" s="345">
        <f t="shared" si="2"/>
        <v>2.326137409121409E-2</v>
      </c>
      <c r="E24" s="295">
        <f t="shared" si="3"/>
        <v>1.2577832397357847E-2</v>
      </c>
      <c r="F24" s="67">
        <f t="shared" si="4"/>
        <v>-0.4204784119844619</v>
      </c>
      <c r="H24" s="25">
        <v>277.57</v>
      </c>
      <c r="I24" s="188">
        <v>168.792</v>
      </c>
      <c r="J24" s="345">
        <f t="shared" si="5"/>
        <v>2.4520536799842473E-2</v>
      </c>
      <c r="K24" s="295">
        <f t="shared" si="6"/>
        <v>1.3660646498075401E-2</v>
      </c>
      <c r="L24" s="67">
        <f t="shared" si="7"/>
        <v>-0.39189393666462513</v>
      </c>
      <c r="N24" s="40">
        <f t="shared" si="0"/>
        <v>2.5795030016913554</v>
      </c>
      <c r="O24" s="201">
        <f t="shared" si="1"/>
        <v>2.7067350865939712</v>
      </c>
      <c r="P24" s="67">
        <f t="shared" si="8"/>
        <v>4.9324263169762149E-2</v>
      </c>
    </row>
    <row r="25" spans="1:16" ht="20.100000000000001" customHeight="1" x14ac:dyDescent="0.25">
      <c r="A25" s="14" t="s">
        <v>167</v>
      </c>
      <c r="B25" s="25">
        <v>235.12</v>
      </c>
      <c r="C25" s="188">
        <v>568.11</v>
      </c>
      <c r="D25" s="345">
        <f t="shared" si="2"/>
        <v>5.08262947821335E-3</v>
      </c>
      <c r="E25" s="295">
        <f t="shared" si="3"/>
        <v>1.1458615078997703E-2</v>
      </c>
      <c r="F25" s="67">
        <f t="shared" ref="F25:F27" si="9">(C25-B25)/B25</f>
        <v>1.4162555290915277</v>
      </c>
      <c r="H25" s="25">
        <v>71.548000000000002</v>
      </c>
      <c r="I25" s="188">
        <v>166.13400000000001</v>
      </c>
      <c r="J25" s="345">
        <f t="shared" si="5"/>
        <v>6.3205510932562211E-3</v>
      </c>
      <c r="K25" s="295">
        <f t="shared" si="6"/>
        <v>1.3445529677421081E-2</v>
      </c>
      <c r="L25" s="67">
        <f t="shared" ref="L25:L29" si="10">(I25-H25)/H25</f>
        <v>1.3219936266562309</v>
      </c>
      <c r="N25" s="40">
        <f t="shared" si="0"/>
        <v>3.0430418509697175</v>
      </c>
      <c r="O25" s="201">
        <f t="shared" si="1"/>
        <v>2.9243280350636325</v>
      </c>
      <c r="P25" s="67">
        <f t="shared" ref="P25:P29" si="11">(O25-N25)/N25</f>
        <v>-3.9011562022472607E-2</v>
      </c>
    </row>
    <row r="26" spans="1:16" ht="20.100000000000001" customHeight="1" x14ac:dyDescent="0.25">
      <c r="A26" s="14" t="s">
        <v>175</v>
      </c>
      <c r="B26" s="25">
        <v>710.85</v>
      </c>
      <c r="C26" s="188">
        <v>579.45000000000005</v>
      </c>
      <c r="D26" s="345">
        <f t="shared" si="2"/>
        <v>1.5366566708863388E-2</v>
      </c>
      <c r="E26" s="295">
        <f t="shared" si="3"/>
        <v>1.1687339612971465E-2</v>
      </c>
      <c r="F26" s="67">
        <f t="shared" si="9"/>
        <v>-0.18484912428782441</v>
      </c>
      <c r="H26" s="25">
        <v>132.494</v>
      </c>
      <c r="I26" s="188">
        <v>156.58800000000002</v>
      </c>
      <c r="J26" s="345">
        <f t="shared" si="5"/>
        <v>1.1704521391931148E-2</v>
      </c>
      <c r="K26" s="295">
        <f t="shared" si="6"/>
        <v>1.2672954368931177E-2</v>
      </c>
      <c r="L26" s="67">
        <f t="shared" si="10"/>
        <v>0.18184974413935742</v>
      </c>
      <c r="N26" s="40">
        <f t="shared" si="0"/>
        <v>1.8638812689034254</v>
      </c>
      <c r="O26" s="201">
        <f t="shared" si="1"/>
        <v>2.7023556821123478</v>
      </c>
      <c r="P26" s="67">
        <f t="shared" si="11"/>
        <v>0.44985398329702664</v>
      </c>
    </row>
    <row r="27" spans="1:16" ht="20.100000000000001" customHeight="1" x14ac:dyDescent="0.25">
      <c r="A27" s="14" t="s">
        <v>195</v>
      </c>
      <c r="B27" s="25">
        <v>28.09</v>
      </c>
      <c r="C27" s="188">
        <v>637</v>
      </c>
      <c r="D27" s="345">
        <f t="shared" si="2"/>
        <v>6.0722636119008586E-4</v>
      </c>
      <c r="E27" s="295">
        <f t="shared" si="3"/>
        <v>1.2848106538032311E-2</v>
      </c>
      <c r="F27" s="67">
        <f t="shared" si="9"/>
        <v>21.677109291562832</v>
      </c>
      <c r="H27" s="25">
        <v>11.737</v>
      </c>
      <c r="I27" s="188">
        <v>134.82499999999999</v>
      </c>
      <c r="J27" s="345">
        <f t="shared" si="5"/>
        <v>1.0368467068478263E-3</v>
      </c>
      <c r="K27" s="295">
        <f t="shared" si="6"/>
        <v>1.0911634817426276E-2</v>
      </c>
      <c r="L27" s="67">
        <f t="shared" si="10"/>
        <v>10.487177302547499</v>
      </c>
      <c r="N27" s="40">
        <f t="shared" si="0"/>
        <v>4.1783552865788538</v>
      </c>
      <c r="O27" s="201">
        <f t="shared" si="1"/>
        <v>2.1165620094191522</v>
      </c>
      <c r="P27" s="67">
        <f t="shared" si="11"/>
        <v>-0.49344613747478927</v>
      </c>
    </row>
    <row r="28" spans="1:16" ht="20.100000000000001" customHeight="1" x14ac:dyDescent="0.25">
      <c r="A28" s="14" t="s">
        <v>193</v>
      </c>
      <c r="B28" s="25">
        <v>118.49000000000001</v>
      </c>
      <c r="C28" s="188">
        <v>364.49</v>
      </c>
      <c r="D28" s="345">
        <f t="shared" si="2"/>
        <v>2.5614187090570767E-3</v>
      </c>
      <c r="E28" s="295">
        <f t="shared" si="3"/>
        <v>7.3516583234653019E-3</v>
      </c>
      <c r="F28" s="67">
        <f t="shared" ref="F28:F29" si="12">(C28-B28)/B28</f>
        <v>2.0761245674740483</v>
      </c>
      <c r="H28" s="25">
        <v>38.915999999999997</v>
      </c>
      <c r="I28" s="188">
        <v>97.806000000000012</v>
      </c>
      <c r="J28" s="345">
        <f t="shared" si="5"/>
        <v>3.4378398605853285E-3</v>
      </c>
      <c r="K28" s="295">
        <f t="shared" si="6"/>
        <v>7.9156191726548822E-3</v>
      </c>
      <c r="L28" s="67">
        <f t="shared" si="10"/>
        <v>1.5132593277829176</v>
      </c>
      <c r="N28" s="40">
        <f t="shared" si="0"/>
        <v>3.2843277913747992</v>
      </c>
      <c r="O28" s="201">
        <f t="shared" si="1"/>
        <v>2.6833657987873472</v>
      </c>
      <c r="P28" s="67">
        <f t="shared" si="11"/>
        <v>-0.18297868871848907</v>
      </c>
    </row>
    <row r="29" spans="1:16" ht="20.100000000000001" customHeight="1" x14ac:dyDescent="0.25">
      <c r="A29" s="14" t="s">
        <v>177</v>
      </c>
      <c r="B29" s="25">
        <v>594.99</v>
      </c>
      <c r="C29" s="188">
        <v>405.21000000000004</v>
      </c>
      <c r="D29" s="345">
        <f t="shared" si="2"/>
        <v>1.2862001162139168E-2</v>
      </c>
      <c r="E29" s="295">
        <f t="shared" si="3"/>
        <v>8.1729689957238203E-3</v>
      </c>
      <c r="F29" s="67">
        <f t="shared" si="12"/>
        <v>-0.31896334392174652</v>
      </c>
      <c r="H29" s="25">
        <v>131.77100000000002</v>
      </c>
      <c r="I29" s="188">
        <v>95.921000000000006</v>
      </c>
      <c r="J29" s="345">
        <f t="shared" si="5"/>
        <v>1.1640651564117314E-2</v>
      </c>
      <c r="K29" s="295">
        <f t="shared" si="6"/>
        <v>7.7630626613932573E-3</v>
      </c>
      <c r="L29" s="67">
        <f t="shared" si="10"/>
        <v>-0.27206289699554531</v>
      </c>
      <c r="N29" s="40">
        <f t="shared" si="0"/>
        <v>2.2146758769054946</v>
      </c>
      <c r="O29" s="201">
        <f t="shared" si="1"/>
        <v>2.3671923200315885</v>
      </c>
      <c r="P29" s="67">
        <f t="shared" si="11"/>
        <v>6.8866259264629248E-2</v>
      </c>
    </row>
    <row r="30" spans="1:16" ht="20.100000000000001" customHeight="1" x14ac:dyDescent="0.25">
      <c r="A30" s="14" t="s">
        <v>192</v>
      </c>
      <c r="B30" s="25">
        <v>152.59</v>
      </c>
      <c r="C30" s="188">
        <v>448.74</v>
      </c>
      <c r="D30" s="345">
        <f t="shared" si="2"/>
        <v>3.2985642739051337E-3</v>
      </c>
      <c r="E30" s="295">
        <f t="shared" si="3"/>
        <v>9.0509565586760123E-3</v>
      </c>
      <c r="F30" s="67">
        <f t="shared" ref="F30" si="13">(C30-B30)/B30</f>
        <v>1.9408218100792973</v>
      </c>
      <c r="H30" s="25">
        <v>33.126999999999995</v>
      </c>
      <c r="I30" s="188">
        <v>90.837999999999994</v>
      </c>
      <c r="J30" s="345">
        <f t="shared" si="5"/>
        <v>2.9264395380206127E-3</v>
      </c>
      <c r="K30" s="295">
        <f t="shared" si="6"/>
        <v>7.3516861379222549E-3</v>
      </c>
      <c r="L30" s="67">
        <f t="shared" ref="L30" si="14">(I30-H30)/H30</f>
        <v>1.7421136837021163</v>
      </c>
      <c r="N30" s="40">
        <f t="shared" si="0"/>
        <v>2.1709810603578212</v>
      </c>
      <c r="O30" s="201">
        <f t="shared" si="1"/>
        <v>2.0242902348798859</v>
      </c>
      <c r="P30" s="67">
        <f t="shared" ref="P30" si="15">(O30-N30)/N30</f>
        <v>-6.7568910736493362E-2</v>
      </c>
    </row>
    <row r="31" spans="1:16" ht="20.100000000000001" customHeight="1" x14ac:dyDescent="0.25">
      <c r="A31" s="14" t="s">
        <v>181</v>
      </c>
      <c r="B31" s="25">
        <v>75.64</v>
      </c>
      <c r="C31" s="188">
        <v>330.51</v>
      </c>
      <c r="D31" s="345">
        <f t="shared" si="2"/>
        <v>1.635122889299327E-3</v>
      </c>
      <c r="E31" s="295">
        <f t="shared" si="3"/>
        <v>6.6662915100236409E-3</v>
      </c>
      <c r="F31" s="67">
        <f t="shared" ref="F31:F32" si="16">(C31-B31)/B31</f>
        <v>3.3695134849286092</v>
      </c>
      <c r="H31" s="25">
        <v>22.866</v>
      </c>
      <c r="I31" s="188">
        <v>86.768000000000001</v>
      </c>
      <c r="J31" s="345">
        <f t="shared" si="5"/>
        <v>2.0199826871246818E-3</v>
      </c>
      <c r="K31" s="295">
        <f t="shared" si="6"/>
        <v>7.0222935645350868E-3</v>
      </c>
      <c r="L31" s="67">
        <f t="shared" ref="L31:L32" si="17">(I31-H31)/H31</f>
        <v>2.794629581037348</v>
      </c>
      <c r="N31" s="40">
        <f t="shared" si="0"/>
        <v>3.0230037017451084</v>
      </c>
      <c r="O31" s="201">
        <f t="shared" si="1"/>
        <v>2.6252760884693354</v>
      </c>
      <c r="P31" s="67">
        <f t="shared" ref="P31:P32" si="18">(O31-N31)/N31</f>
        <v>-0.13156702819985774</v>
      </c>
    </row>
    <row r="32" spans="1:16" ht="20.100000000000001" customHeight="1" thickBot="1" x14ac:dyDescent="0.3">
      <c r="A32" s="14" t="s">
        <v>17</v>
      </c>
      <c r="B32" s="25">
        <f>B33-SUM(B7:B31)</f>
        <v>2326.9500000000116</v>
      </c>
      <c r="C32" s="188">
        <f>C33-SUM(C7:C31)</f>
        <v>2410.070000000007</v>
      </c>
      <c r="D32" s="345">
        <f t="shared" si="2"/>
        <v>5.0302078361384034E-2</v>
      </c>
      <c r="E32" s="295">
        <f t="shared" si="3"/>
        <v>4.8610417777261571E-2</v>
      </c>
      <c r="F32" s="67">
        <f t="shared" si="16"/>
        <v>3.572057843958612E-2</v>
      </c>
      <c r="H32" s="25">
        <f>H33-SUM(H7:H31)</f>
        <v>648.52799999999843</v>
      </c>
      <c r="I32" s="188">
        <f>I33-SUM(I7:I31)</f>
        <v>675.89299999999639</v>
      </c>
      <c r="J32" s="345">
        <f t="shared" si="5"/>
        <v>5.7290970528977199E-2</v>
      </c>
      <c r="K32" s="295">
        <f t="shared" si="6"/>
        <v>5.4701261573555787E-2</v>
      </c>
      <c r="L32" s="67">
        <f t="shared" si="17"/>
        <v>4.2195556706877774E-2</v>
      </c>
      <c r="N32" s="40">
        <f t="shared" si="0"/>
        <v>2.7870302327080303</v>
      </c>
      <c r="O32" s="201">
        <f t="shared" si="1"/>
        <v>2.8044538125448408</v>
      </c>
      <c r="P32" s="67">
        <f t="shared" si="18"/>
        <v>6.2516651711671005E-3</v>
      </c>
    </row>
    <row r="33" spans="1:16" ht="26.25" customHeight="1" thickBot="1" x14ac:dyDescent="0.3">
      <c r="A33" s="18" t="s">
        <v>18</v>
      </c>
      <c r="B33" s="23">
        <v>46259.519999999997</v>
      </c>
      <c r="C33" s="193">
        <v>49579.29</v>
      </c>
      <c r="D33" s="341">
        <f>SUM(D7:D32)</f>
        <v>1.0000000000000004</v>
      </c>
      <c r="E33" s="342">
        <f>SUM(E7:E32)</f>
        <v>1.0000000000000002</v>
      </c>
      <c r="F33" s="72">
        <f t="shared" si="4"/>
        <v>7.1764039056177065E-2</v>
      </c>
      <c r="G33" s="2"/>
      <c r="H33" s="23">
        <v>11319.898999999999</v>
      </c>
      <c r="I33" s="193">
        <v>12356.076999999999</v>
      </c>
      <c r="J33" s="341">
        <f>SUM(J7:J32)</f>
        <v>0.99999999999999989</v>
      </c>
      <c r="K33" s="342">
        <f>SUM(K7:K32)</f>
        <v>1</v>
      </c>
      <c r="L33" s="72">
        <f t="shared" si="7"/>
        <v>9.153597571851127E-2</v>
      </c>
      <c r="N33" s="35">
        <f t="shared" si="0"/>
        <v>2.4470420358879643</v>
      </c>
      <c r="O33" s="194">
        <f t="shared" si="1"/>
        <v>2.4921851442406697</v>
      </c>
      <c r="P33" s="72">
        <f t="shared" si="8"/>
        <v>1.8448031415334562E-2</v>
      </c>
    </row>
    <row r="35" spans="1:16" ht="15.75" thickBot="1" x14ac:dyDescent="0.3"/>
    <row r="36" spans="1:16" x14ac:dyDescent="0.25">
      <c r="A36" s="437" t="s">
        <v>2</v>
      </c>
      <c r="B36" s="425" t="s">
        <v>1</v>
      </c>
      <c r="C36" s="421"/>
      <c r="D36" s="425" t="s">
        <v>104</v>
      </c>
      <c r="E36" s="421"/>
      <c r="F36" s="176" t="s">
        <v>0</v>
      </c>
      <c r="H36" s="435" t="s">
        <v>19</v>
      </c>
      <c r="I36" s="436"/>
      <c r="J36" s="425" t="s">
        <v>104</v>
      </c>
      <c r="K36" s="426"/>
      <c r="L36" s="176" t="s">
        <v>0</v>
      </c>
      <c r="N36" s="433" t="s">
        <v>22</v>
      </c>
      <c r="O36" s="421"/>
      <c r="P36" s="176" t="s">
        <v>0</v>
      </c>
    </row>
    <row r="37" spans="1:16" x14ac:dyDescent="0.25">
      <c r="A37" s="438"/>
      <c r="B37" s="428" t="str">
        <f>B5</f>
        <v>jan</v>
      </c>
      <c r="C37" s="430"/>
      <c r="D37" s="428" t="str">
        <f>B5</f>
        <v>jan</v>
      </c>
      <c r="E37" s="430"/>
      <c r="F37" s="177" t="str">
        <f>F5</f>
        <v>2022/2021</v>
      </c>
      <c r="H37" s="431" t="str">
        <f>B5</f>
        <v>jan</v>
      </c>
      <c r="I37" s="430"/>
      <c r="J37" s="428" t="str">
        <f>B5</f>
        <v>jan</v>
      </c>
      <c r="K37" s="429"/>
      <c r="L37" s="177" t="str">
        <f>L5</f>
        <v>2022/2021</v>
      </c>
      <c r="N37" s="431" t="str">
        <f>B5</f>
        <v>jan</v>
      </c>
      <c r="O37" s="429"/>
      <c r="P37" s="177" t="str">
        <f>P5</f>
        <v>2022/2021</v>
      </c>
    </row>
    <row r="38" spans="1:16" ht="19.5" customHeight="1" thickBot="1" x14ac:dyDescent="0.3">
      <c r="A38" s="439"/>
      <c r="B38" s="120">
        <f>B6</f>
        <v>2021</v>
      </c>
      <c r="C38" s="180">
        <f>C6</f>
        <v>2022</v>
      </c>
      <c r="D38" s="120">
        <f>B6</f>
        <v>2021</v>
      </c>
      <c r="E38" s="180">
        <f>C6</f>
        <v>2022</v>
      </c>
      <c r="F38" s="178" t="s">
        <v>1</v>
      </c>
      <c r="H38" s="31">
        <f>B6</f>
        <v>2021</v>
      </c>
      <c r="I38" s="180">
        <f>C6</f>
        <v>2022</v>
      </c>
      <c r="J38" s="120">
        <f>B6</f>
        <v>2021</v>
      </c>
      <c r="K38" s="180">
        <f>C6</f>
        <v>2022</v>
      </c>
      <c r="L38" s="357">
        <v>1000</v>
      </c>
      <c r="N38" s="31">
        <f>B6</f>
        <v>2021</v>
      </c>
      <c r="O38" s="180">
        <f>C6</f>
        <v>2022</v>
      </c>
      <c r="P38" s="178"/>
    </row>
    <row r="39" spans="1:16" ht="20.100000000000001" customHeight="1" x14ac:dyDescent="0.25">
      <c r="A39" s="45" t="s">
        <v>164</v>
      </c>
      <c r="B39" s="46">
        <v>4231.82</v>
      </c>
      <c r="C39" s="195">
        <v>5800.56</v>
      </c>
      <c r="D39" s="345">
        <f t="shared" ref="D39:D61" si="19">B39/$B$62</f>
        <v>0.27980214660748609</v>
      </c>
      <c r="E39" s="344">
        <f t="shared" ref="E39:E61" si="20">C39/$C$62</f>
        <v>0.26609953180178786</v>
      </c>
      <c r="F39" s="67">
        <f>(C39-B39)/B39</f>
        <v>0.37070102225520007</v>
      </c>
      <c r="H39" s="46">
        <v>1009.316</v>
      </c>
      <c r="I39" s="195">
        <v>1265.8479999999997</v>
      </c>
      <c r="J39" s="345">
        <f t="shared" ref="J39:J61" si="21">H39/$H$62</f>
        <v>0.27237667210259964</v>
      </c>
      <c r="K39" s="344">
        <f t="shared" ref="K39:K61" si="22">I39/$I$62</f>
        <v>0.2549239355395963</v>
      </c>
      <c r="L39" s="67">
        <f>(I39-H39)/H39</f>
        <v>0.25416420625453245</v>
      </c>
      <c r="N39" s="40">
        <f t="shared" ref="N39:N62" si="23">(H39/B39)*10</f>
        <v>2.3850636369221756</v>
      </c>
      <c r="O39" s="200">
        <f t="shared" ref="O39:O62" si="24">(I39/C39)*10</f>
        <v>2.1822858482629255</v>
      </c>
      <c r="P39" s="76">
        <f t="shared" si="8"/>
        <v>-8.5019865097153688E-2</v>
      </c>
    </row>
    <row r="40" spans="1:16" ht="20.100000000000001" customHeight="1" x14ac:dyDescent="0.25">
      <c r="A40" s="45" t="s">
        <v>163</v>
      </c>
      <c r="B40" s="25">
        <v>3640.58</v>
      </c>
      <c r="C40" s="188">
        <v>4910.8499999999995</v>
      </c>
      <c r="D40" s="345">
        <f t="shared" si="19"/>
        <v>0.24071016699582726</v>
      </c>
      <c r="E40" s="295">
        <f t="shared" si="20"/>
        <v>0.22528426320024442</v>
      </c>
      <c r="F40" s="67">
        <f t="shared" ref="F40:F62" si="25">(C40-B40)/B40</f>
        <v>0.34891967763378351</v>
      </c>
      <c r="H40" s="25">
        <v>803.16300000000001</v>
      </c>
      <c r="I40" s="188">
        <v>1152.9779999999998</v>
      </c>
      <c r="J40" s="345">
        <f t="shared" si="21"/>
        <v>0.21674368096407887</v>
      </c>
      <c r="K40" s="295">
        <f t="shared" si="22"/>
        <v>0.23219350929224733</v>
      </c>
      <c r="L40" s="67">
        <f t="shared" ref="L40:L62" si="26">(I40-H40)/H40</f>
        <v>0.43554670720638256</v>
      </c>
      <c r="N40" s="40">
        <f t="shared" si="23"/>
        <v>2.2061402304028479</v>
      </c>
      <c r="O40" s="201">
        <f t="shared" si="24"/>
        <v>2.34781758758667</v>
      </c>
      <c r="P40" s="67">
        <f t="shared" si="8"/>
        <v>6.4219561037582557E-2</v>
      </c>
    </row>
    <row r="41" spans="1:16" ht="20.100000000000001" customHeight="1" x14ac:dyDescent="0.25">
      <c r="A41" s="45" t="s">
        <v>158</v>
      </c>
      <c r="B41" s="25">
        <v>947.91000000000008</v>
      </c>
      <c r="C41" s="188">
        <v>1807.55</v>
      </c>
      <c r="D41" s="345">
        <f t="shared" si="19"/>
        <v>6.2674511862674254E-2</v>
      </c>
      <c r="E41" s="295">
        <f t="shared" si="20"/>
        <v>8.2920995336367806E-2</v>
      </c>
      <c r="F41" s="67">
        <f t="shared" si="25"/>
        <v>0.90687934508550372</v>
      </c>
      <c r="H41" s="25">
        <v>308.71699999999998</v>
      </c>
      <c r="I41" s="188">
        <v>401.44399999999996</v>
      </c>
      <c r="J41" s="345">
        <f t="shared" si="21"/>
        <v>8.3311182108971066E-2</v>
      </c>
      <c r="K41" s="295">
        <f t="shared" si="22"/>
        <v>8.0845160223626936E-2</v>
      </c>
      <c r="L41" s="67">
        <f t="shared" si="26"/>
        <v>0.30036246789130494</v>
      </c>
      <c r="N41" s="40">
        <f t="shared" si="23"/>
        <v>3.2568176303657514</v>
      </c>
      <c r="O41" s="201">
        <f t="shared" si="24"/>
        <v>2.2209288816353627</v>
      </c>
      <c r="P41" s="67">
        <f t="shared" si="8"/>
        <v>-0.31806777851852114</v>
      </c>
    </row>
    <row r="42" spans="1:16" ht="20.100000000000001" customHeight="1" x14ac:dyDescent="0.25">
      <c r="A42" s="45" t="s">
        <v>162</v>
      </c>
      <c r="B42" s="25">
        <v>625.15</v>
      </c>
      <c r="C42" s="188">
        <v>1449.66</v>
      </c>
      <c r="D42" s="345">
        <f t="shared" si="19"/>
        <v>4.1334062401441912E-2</v>
      </c>
      <c r="E42" s="295">
        <f t="shared" si="20"/>
        <v>6.6502863046288593E-2</v>
      </c>
      <c r="F42" s="67">
        <f t="shared" si="25"/>
        <v>1.3188994641286094</v>
      </c>
      <c r="H42" s="25">
        <v>147.423</v>
      </c>
      <c r="I42" s="188">
        <v>385.25400000000002</v>
      </c>
      <c r="J42" s="345">
        <f t="shared" si="21"/>
        <v>3.9783958771466559E-2</v>
      </c>
      <c r="K42" s="295">
        <f t="shared" si="22"/>
        <v>7.7584722543600548E-2</v>
      </c>
      <c r="L42" s="67">
        <f t="shared" si="26"/>
        <v>1.6132557335015569</v>
      </c>
      <c r="N42" s="40">
        <f t="shared" si="23"/>
        <v>2.358202031512437</v>
      </c>
      <c r="O42" s="201">
        <f t="shared" si="24"/>
        <v>2.6575472869500434</v>
      </c>
      <c r="P42" s="67">
        <f t="shared" si="8"/>
        <v>0.12693791771760149</v>
      </c>
    </row>
    <row r="43" spans="1:16" ht="20.100000000000001" customHeight="1" x14ac:dyDescent="0.25">
      <c r="A43" s="45" t="s">
        <v>171</v>
      </c>
      <c r="B43" s="25">
        <v>255.64000000000001</v>
      </c>
      <c r="C43" s="188">
        <v>1916.93</v>
      </c>
      <c r="D43" s="345">
        <f t="shared" si="19"/>
        <v>1.6902566923625708E-2</v>
      </c>
      <c r="E43" s="295">
        <f t="shared" si="20"/>
        <v>8.7938780996455718E-2</v>
      </c>
      <c r="F43" s="67">
        <f t="shared" si="25"/>
        <v>6.4985526521671098</v>
      </c>
      <c r="H43" s="25">
        <v>67.455000000000013</v>
      </c>
      <c r="I43" s="188">
        <v>371.654</v>
      </c>
      <c r="J43" s="345">
        <f t="shared" si="21"/>
        <v>1.8203583829723161E-2</v>
      </c>
      <c r="K43" s="295">
        <f t="shared" si="22"/>
        <v>7.4845874338019369E-2</v>
      </c>
      <c r="L43" s="67">
        <f t="shared" si="26"/>
        <v>4.5096582907123253</v>
      </c>
      <c r="N43" s="40">
        <f t="shared" si="23"/>
        <v>2.6386715693944613</v>
      </c>
      <c r="O43" s="201">
        <f t="shared" si="24"/>
        <v>1.9387979738435936</v>
      </c>
      <c r="P43" s="67">
        <f t="shared" ref="P43:P50" si="27">(O43-N43)/N43</f>
        <v>-0.2652371002396024</v>
      </c>
    </row>
    <row r="44" spans="1:16" ht="20.100000000000001" customHeight="1" x14ac:dyDescent="0.25">
      <c r="A44" s="45" t="s">
        <v>159</v>
      </c>
      <c r="B44" s="25">
        <v>969.81</v>
      </c>
      <c r="C44" s="188">
        <v>1544.6</v>
      </c>
      <c r="D44" s="345">
        <f t="shared" si="19"/>
        <v>6.4122509889694285E-2</v>
      </c>
      <c r="E44" s="295">
        <f t="shared" si="20"/>
        <v>7.0858216589612291E-2</v>
      </c>
      <c r="F44" s="67">
        <f t="shared" ref="F44:F55" si="28">(C44-B44)/B44</f>
        <v>0.59268310287582104</v>
      </c>
      <c r="H44" s="25">
        <v>333.96100000000001</v>
      </c>
      <c r="I44" s="188">
        <v>344.61500000000001</v>
      </c>
      <c r="J44" s="345">
        <f t="shared" si="21"/>
        <v>9.0123594386749314E-2</v>
      </c>
      <c r="K44" s="295">
        <f t="shared" si="22"/>
        <v>6.9400601056349584E-2</v>
      </c>
      <c r="L44" s="67">
        <f t="shared" ref="L44:L55" si="29">(I44-H44)/H44</f>
        <v>3.1901928668317543E-2</v>
      </c>
      <c r="N44" s="40">
        <f t="shared" si="23"/>
        <v>3.4435714212062156</v>
      </c>
      <c r="O44" s="201">
        <f t="shared" si="24"/>
        <v>2.2310954292373433</v>
      </c>
      <c r="P44" s="67">
        <f t="shared" si="27"/>
        <v>-0.3520984012418612</v>
      </c>
    </row>
    <row r="45" spans="1:16" ht="20.100000000000001" customHeight="1" x14ac:dyDescent="0.25">
      <c r="A45" s="45" t="s">
        <v>153</v>
      </c>
      <c r="B45" s="25">
        <v>2333.1</v>
      </c>
      <c r="C45" s="188">
        <v>1599.47</v>
      </c>
      <c r="D45" s="345">
        <f t="shared" si="19"/>
        <v>0.15426137885116234</v>
      </c>
      <c r="E45" s="295">
        <f t="shared" si="20"/>
        <v>7.337536688371564E-2</v>
      </c>
      <c r="F45" s="67">
        <f t="shared" si="28"/>
        <v>-0.3144443015730144</v>
      </c>
      <c r="H45" s="25">
        <v>453.16800000000001</v>
      </c>
      <c r="I45" s="188">
        <v>292.53899999999999</v>
      </c>
      <c r="J45" s="345">
        <f t="shared" si="21"/>
        <v>0.12229310913865515</v>
      </c>
      <c r="K45" s="295">
        <f t="shared" si="22"/>
        <v>5.8913229059743333E-2</v>
      </c>
      <c r="L45" s="67">
        <f t="shared" si="29"/>
        <v>-0.35445794936977021</v>
      </c>
      <c r="N45" s="40">
        <f t="shared" si="23"/>
        <v>1.9423428057091425</v>
      </c>
      <c r="O45" s="201">
        <f t="shared" si="24"/>
        <v>1.828974597835533</v>
      </c>
      <c r="P45" s="67">
        <f t="shared" si="27"/>
        <v>-5.836673502760973E-2</v>
      </c>
    </row>
    <row r="46" spans="1:16" ht="20.100000000000001" customHeight="1" x14ac:dyDescent="0.25">
      <c r="A46" s="45" t="s">
        <v>165</v>
      </c>
      <c r="B46" s="25">
        <v>508.98</v>
      </c>
      <c r="C46" s="188">
        <v>693.17000000000007</v>
      </c>
      <c r="D46" s="345">
        <f t="shared" si="19"/>
        <v>3.3653060995098627E-2</v>
      </c>
      <c r="E46" s="295">
        <f t="shared" si="20"/>
        <v>3.1799035344698669E-2</v>
      </c>
      <c r="F46" s="67">
        <f t="shared" si="28"/>
        <v>0.36188062399308429</v>
      </c>
      <c r="H46" s="25">
        <v>147.91399999999999</v>
      </c>
      <c r="I46" s="188">
        <v>183.70699999999999</v>
      </c>
      <c r="J46" s="345">
        <f t="shared" si="21"/>
        <v>3.99164613236924E-2</v>
      </c>
      <c r="K46" s="295">
        <f t="shared" si="22"/>
        <v>3.6995999066374977E-2</v>
      </c>
      <c r="L46" s="67">
        <f t="shared" si="29"/>
        <v>0.24198520762064449</v>
      </c>
      <c r="N46" s="40">
        <f t="shared" si="23"/>
        <v>2.9060866831702619</v>
      </c>
      <c r="O46" s="201">
        <f t="shared" si="24"/>
        <v>2.6502445287591785</v>
      </c>
      <c r="P46" s="67">
        <f t="shared" si="27"/>
        <v>-8.8036656267934901E-2</v>
      </c>
    </row>
    <row r="47" spans="1:16" ht="20.100000000000001" customHeight="1" x14ac:dyDescent="0.25">
      <c r="A47" s="45" t="s">
        <v>166</v>
      </c>
      <c r="B47" s="25">
        <v>1076.06</v>
      </c>
      <c r="C47" s="188">
        <v>623.59999999999991</v>
      </c>
      <c r="D47" s="345">
        <f t="shared" si="19"/>
        <v>7.114761447283946E-2</v>
      </c>
      <c r="E47" s="295">
        <f t="shared" si="20"/>
        <v>2.8607525485745321E-2</v>
      </c>
      <c r="F47" s="67">
        <f t="shared" si="28"/>
        <v>-0.4204784119844619</v>
      </c>
      <c r="H47" s="25">
        <v>277.57</v>
      </c>
      <c r="I47" s="188">
        <v>168.792</v>
      </c>
      <c r="J47" s="345">
        <f t="shared" si="21"/>
        <v>7.4905770715532671E-2</v>
      </c>
      <c r="K47" s="295">
        <f t="shared" si="22"/>
        <v>3.3992328405621809E-2</v>
      </c>
      <c r="L47" s="67">
        <f t="shared" si="29"/>
        <v>-0.39189393666462513</v>
      </c>
      <c r="N47" s="40">
        <f t="shared" si="23"/>
        <v>2.5795030016913554</v>
      </c>
      <c r="O47" s="201">
        <f t="shared" si="24"/>
        <v>2.7067350865939712</v>
      </c>
      <c r="P47" s="67">
        <f t="shared" si="27"/>
        <v>4.9324263169762149E-2</v>
      </c>
    </row>
    <row r="48" spans="1:16" ht="20.100000000000001" customHeight="1" x14ac:dyDescent="0.25">
      <c r="A48" s="45" t="s">
        <v>167</v>
      </c>
      <c r="B48" s="25">
        <v>235.12</v>
      </c>
      <c r="C48" s="188">
        <v>568.11</v>
      </c>
      <c r="D48" s="345">
        <f t="shared" si="19"/>
        <v>1.5545812607897343E-2</v>
      </c>
      <c r="E48" s="295">
        <f t="shared" si="20"/>
        <v>2.6061932815437422E-2</v>
      </c>
      <c r="F48" s="67">
        <f t="shared" si="28"/>
        <v>1.4162555290915277</v>
      </c>
      <c r="H48" s="25">
        <v>71.548000000000002</v>
      </c>
      <c r="I48" s="188">
        <v>166.13400000000001</v>
      </c>
      <c r="J48" s="345">
        <f t="shared" si="21"/>
        <v>1.9308131581780928E-2</v>
      </c>
      <c r="K48" s="295">
        <f t="shared" si="22"/>
        <v>3.3457044690148666E-2</v>
      </c>
      <c r="L48" s="67">
        <f t="shared" si="29"/>
        <v>1.3219936266562309</v>
      </c>
      <c r="N48" s="40">
        <f t="shared" si="23"/>
        <v>3.0430418509697175</v>
      </c>
      <c r="O48" s="201">
        <f t="shared" si="24"/>
        <v>2.9243280350636325</v>
      </c>
      <c r="P48" s="67">
        <f t="shared" si="27"/>
        <v>-3.9011562022472607E-2</v>
      </c>
    </row>
    <row r="49" spans="1:16" ht="20.100000000000001" customHeight="1" x14ac:dyDescent="0.25">
      <c r="A49" s="45" t="s">
        <v>181</v>
      </c>
      <c r="B49" s="25">
        <v>75.64</v>
      </c>
      <c r="C49" s="188">
        <v>330.51</v>
      </c>
      <c r="D49" s="345">
        <f t="shared" si="19"/>
        <v>5.0012132768856542E-3</v>
      </c>
      <c r="E49" s="295">
        <f t="shared" si="20"/>
        <v>1.5162080257045681E-2</v>
      </c>
      <c r="F49" s="67">
        <f t="shared" si="28"/>
        <v>3.3695134849286092</v>
      </c>
      <c r="H49" s="25">
        <v>22.866</v>
      </c>
      <c r="I49" s="188">
        <v>86.768000000000001</v>
      </c>
      <c r="J49" s="345">
        <f t="shared" si="21"/>
        <v>6.1706789392995285E-3</v>
      </c>
      <c r="K49" s="295">
        <f t="shared" si="22"/>
        <v>1.7473851551607855E-2</v>
      </c>
      <c r="L49" s="67">
        <f t="shared" si="29"/>
        <v>2.794629581037348</v>
      </c>
      <c r="N49" s="40">
        <f t="shared" ref="N49" si="30">(H49/B49)*10</f>
        <v>3.0230037017451084</v>
      </c>
      <c r="O49" s="201">
        <f t="shared" ref="O49" si="31">(I49/C49)*10</f>
        <v>2.6252760884693354</v>
      </c>
      <c r="P49" s="67">
        <f t="shared" ref="P49" si="32">(O49-N49)/N49</f>
        <v>-0.13156702819985774</v>
      </c>
    </row>
    <row r="50" spans="1:16" ht="20.100000000000001" customHeight="1" x14ac:dyDescent="0.25">
      <c r="A50" s="45" t="s">
        <v>179</v>
      </c>
      <c r="B50" s="25">
        <v>75.820000000000007</v>
      </c>
      <c r="C50" s="188">
        <v>209.79000000000002</v>
      </c>
      <c r="D50" s="345">
        <f t="shared" si="19"/>
        <v>5.0131146305323945E-3</v>
      </c>
      <c r="E50" s="295">
        <f t="shared" si="20"/>
        <v>9.6240743612163449E-3</v>
      </c>
      <c r="F50" s="67">
        <f t="shared" si="28"/>
        <v>1.7669480348193092</v>
      </c>
      <c r="H50" s="25">
        <v>21.312000000000001</v>
      </c>
      <c r="I50" s="188">
        <v>64.738</v>
      </c>
      <c r="J50" s="345">
        <f t="shared" si="21"/>
        <v>5.7513124094442213E-3</v>
      </c>
      <c r="K50" s="295">
        <f t="shared" si="22"/>
        <v>1.3037320230361299E-2</v>
      </c>
      <c r="L50" s="67">
        <f t="shared" si="29"/>
        <v>2.0376313813813813</v>
      </c>
      <c r="N50" s="40">
        <f t="shared" si="23"/>
        <v>2.8108678448958058</v>
      </c>
      <c r="O50" s="201">
        <f t="shared" si="24"/>
        <v>3.085847752514419</v>
      </c>
      <c r="P50" s="67">
        <f t="shared" si="27"/>
        <v>9.7827405197275036E-2</v>
      </c>
    </row>
    <row r="51" spans="1:16" ht="20.100000000000001" customHeight="1" x14ac:dyDescent="0.25">
      <c r="A51" s="45" t="s">
        <v>185</v>
      </c>
      <c r="B51" s="25">
        <v>4.45</v>
      </c>
      <c r="C51" s="188">
        <v>164.39</v>
      </c>
      <c r="D51" s="345">
        <f t="shared" si="19"/>
        <v>2.9422790959996245E-4</v>
      </c>
      <c r="E51" s="295">
        <f t="shared" si="20"/>
        <v>7.5413584262374496E-3</v>
      </c>
      <c r="F51" s="67">
        <f t="shared" si="28"/>
        <v>35.941573033707861</v>
      </c>
      <c r="H51" s="25">
        <v>1.0190000000000001</v>
      </c>
      <c r="I51" s="188">
        <v>34.15</v>
      </c>
      <c r="J51" s="345">
        <f t="shared" si="21"/>
        <v>2.7499002182918833E-4</v>
      </c>
      <c r="K51" s="295">
        <f t="shared" si="22"/>
        <v>6.8773283985733014E-3</v>
      </c>
      <c r="L51" s="67">
        <f t="shared" si="29"/>
        <v>32.513248282630023</v>
      </c>
      <c r="N51" s="40">
        <f t="shared" ref="N51:N54" si="33">(H51/B51)*10</f>
        <v>2.2898876404494386</v>
      </c>
      <c r="O51" s="201">
        <f t="shared" ref="O51:O54" si="34">(I51/C51)*10</f>
        <v>2.0773769694020321</v>
      </c>
      <c r="P51" s="67">
        <f t="shared" ref="P51:P54" si="35">(O51-N51)/N51</f>
        <v>-9.2803973126688796E-2</v>
      </c>
    </row>
    <row r="52" spans="1:16" ht="20.100000000000001" customHeight="1" x14ac:dyDescent="0.25">
      <c r="A52" s="45" t="s">
        <v>182</v>
      </c>
      <c r="B52" s="25"/>
      <c r="C52" s="188">
        <v>50.81</v>
      </c>
      <c r="D52" s="345">
        <f t="shared" si="19"/>
        <v>0</v>
      </c>
      <c r="E52" s="295">
        <f t="shared" si="20"/>
        <v>2.3308986047638229E-3</v>
      </c>
      <c r="F52" s="67"/>
      <c r="H52" s="25"/>
      <c r="I52" s="188">
        <v>14.684999999999999</v>
      </c>
      <c r="J52" s="345">
        <f t="shared" si="21"/>
        <v>0</v>
      </c>
      <c r="K52" s="295">
        <f t="shared" si="22"/>
        <v>2.9573519043352538E-3</v>
      </c>
      <c r="L52" s="67"/>
      <c r="N52" s="40"/>
      <c r="O52" s="201">
        <f t="shared" si="34"/>
        <v>2.890179098602637</v>
      </c>
      <c r="P52" s="67"/>
    </row>
    <row r="53" spans="1:16" ht="20.100000000000001" customHeight="1" x14ac:dyDescent="0.25">
      <c r="A53" s="45" t="s">
        <v>183</v>
      </c>
      <c r="B53" s="25">
        <v>86.580000000000013</v>
      </c>
      <c r="C53" s="188">
        <v>75.81</v>
      </c>
      <c r="D53" s="345">
        <f t="shared" si="19"/>
        <v>5.7245511040819666E-3</v>
      </c>
      <c r="E53" s="295">
        <f t="shared" si="20"/>
        <v>3.477768613012112E-3</v>
      </c>
      <c r="F53" s="67">
        <f t="shared" si="28"/>
        <v>-0.12439362439362449</v>
      </c>
      <c r="H53" s="25">
        <v>21.386000000000003</v>
      </c>
      <c r="I53" s="188">
        <v>13.245999999999999</v>
      </c>
      <c r="J53" s="345">
        <f t="shared" si="21"/>
        <v>5.7712822441992363E-3</v>
      </c>
      <c r="K53" s="295">
        <f t="shared" si="22"/>
        <v>2.66755759787707E-3</v>
      </c>
      <c r="L53" s="67">
        <f t="shared" si="29"/>
        <v>-0.38062283737024238</v>
      </c>
      <c r="N53" s="40">
        <f t="shared" si="33"/>
        <v>2.4700854700854697</v>
      </c>
      <c r="O53" s="201">
        <f t="shared" si="34"/>
        <v>1.7472628940772983</v>
      </c>
      <c r="P53" s="67">
        <f t="shared" si="35"/>
        <v>-0.29263059305521133</v>
      </c>
    </row>
    <row r="54" spans="1:16" ht="20.100000000000001" customHeight="1" x14ac:dyDescent="0.25">
      <c r="A54" s="45" t="s">
        <v>178</v>
      </c>
      <c r="B54" s="25">
        <v>20.99</v>
      </c>
      <c r="C54" s="188">
        <v>10.69</v>
      </c>
      <c r="D54" s="345">
        <f t="shared" si="19"/>
        <v>1.3878300724726317E-3</v>
      </c>
      <c r="E54" s="295">
        <f t="shared" si="20"/>
        <v>4.9040161552696838E-4</v>
      </c>
      <c r="F54" s="67">
        <f t="shared" si="28"/>
        <v>-0.49070986183897092</v>
      </c>
      <c r="H54" s="25">
        <v>6.8979999999999997</v>
      </c>
      <c r="I54" s="188">
        <v>5.9809999999999999</v>
      </c>
      <c r="J54" s="345">
        <f t="shared" si="21"/>
        <v>1.8615124343255552E-3</v>
      </c>
      <c r="K54" s="295">
        <f t="shared" si="22"/>
        <v>1.2044890527633063E-3</v>
      </c>
      <c r="L54" s="67">
        <f t="shared" si="29"/>
        <v>-0.13293708321252534</v>
      </c>
      <c r="N54" s="40">
        <f t="shared" si="33"/>
        <v>3.2863268222963313</v>
      </c>
      <c r="O54" s="201">
        <f t="shared" si="34"/>
        <v>5.5949485500467731</v>
      </c>
      <c r="P54" s="67">
        <f t="shared" si="35"/>
        <v>0.70249304241057953</v>
      </c>
    </row>
    <row r="55" spans="1:16" ht="20.100000000000001" customHeight="1" x14ac:dyDescent="0.25">
      <c r="A55" s="45" t="s">
        <v>184</v>
      </c>
      <c r="B55" s="25">
        <v>0.17</v>
      </c>
      <c r="C55" s="188">
        <v>25.04</v>
      </c>
      <c r="D55" s="345">
        <f t="shared" si="19"/>
        <v>1.1240167333032275E-5</v>
      </c>
      <c r="E55" s="295">
        <f t="shared" si="20"/>
        <v>1.1487050002614864E-3</v>
      </c>
      <c r="F55" s="67">
        <f t="shared" si="28"/>
        <v>146.29411764705881</v>
      </c>
      <c r="H55" s="25">
        <v>0.122</v>
      </c>
      <c r="I55" s="188">
        <v>5.2320000000000002</v>
      </c>
      <c r="J55" s="345">
        <f t="shared" si="21"/>
        <v>3.2923241082591725E-5</v>
      </c>
      <c r="K55" s="295">
        <f t="shared" si="22"/>
        <v>1.0536510155588731E-3</v>
      </c>
      <c r="L55" s="67">
        <f t="shared" si="29"/>
        <v>41.885245901639351</v>
      </c>
      <c r="N55" s="40">
        <f t="shared" ref="N55" si="36">(H55/B55)*10</f>
        <v>7.1764705882352935</v>
      </c>
      <c r="O55" s="201">
        <f t="shared" ref="O55" si="37">(I55/C55)*10</f>
        <v>2.0894568690095849</v>
      </c>
      <c r="P55" s="67">
        <f t="shared" ref="P55" si="38">(O55-N55)/N55</f>
        <v>-0.70884617399046768</v>
      </c>
    </row>
    <row r="56" spans="1:16" ht="20.100000000000001" customHeight="1" x14ac:dyDescent="0.25">
      <c r="A56" s="45" t="s">
        <v>187</v>
      </c>
      <c r="B56" s="25"/>
      <c r="C56" s="188">
        <v>4.8599999999999994</v>
      </c>
      <c r="D56" s="345">
        <f t="shared" si="19"/>
        <v>0</v>
      </c>
      <c r="E56" s="295">
        <f t="shared" si="20"/>
        <v>2.2295152960346738E-4</v>
      </c>
      <c r="F56" s="67"/>
      <c r="H56" s="25"/>
      <c r="I56" s="188">
        <v>2.496</v>
      </c>
      <c r="J56" s="345">
        <f t="shared" si="21"/>
        <v>0</v>
      </c>
      <c r="K56" s="295">
        <f t="shared" si="22"/>
        <v>5.0265920008313206E-4</v>
      </c>
      <c r="L56" s="67"/>
      <c r="N56" s="40"/>
      <c r="O56" s="201">
        <f t="shared" si="24"/>
        <v>5.1358024691358031</v>
      </c>
      <c r="P56" s="67"/>
    </row>
    <row r="57" spans="1:16" ht="20.100000000000001" customHeight="1" x14ac:dyDescent="0.25">
      <c r="A57" s="45" t="s">
        <v>189</v>
      </c>
      <c r="B57" s="25"/>
      <c r="C57" s="188">
        <v>4.68</v>
      </c>
      <c r="D57" s="345">
        <f t="shared" si="19"/>
        <v>0</v>
      </c>
      <c r="E57" s="295">
        <f t="shared" si="20"/>
        <v>2.1469406554407971E-4</v>
      </c>
      <c r="F57" s="67"/>
      <c r="H57" s="25"/>
      <c r="I57" s="188">
        <v>2.3010000000000002</v>
      </c>
      <c r="J57" s="345">
        <f t="shared" si="21"/>
        <v>0</v>
      </c>
      <c r="K57" s="295">
        <f t="shared" si="22"/>
        <v>4.6338895007663739E-4</v>
      </c>
      <c r="L57" s="67"/>
      <c r="N57" s="40"/>
      <c r="O57" s="201">
        <f t="shared" ref="O57:O59" si="39">(I57/C57)*10</f>
        <v>4.9166666666666679</v>
      </c>
      <c r="P57" s="67"/>
    </row>
    <row r="58" spans="1:16" ht="20.100000000000001" customHeight="1" x14ac:dyDescent="0.25">
      <c r="A58" s="45" t="s">
        <v>188</v>
      </c>
      <c r="B58" s="25">
        <v>7.2</v>
      </c>
      <c r="C58" s="188">
        <v>4.68</v>
      </c>
      <c r="D58" s="345">
        <f t="shared" si="19"/>
        <v>4.7605414586960216E-4</v>
      </c>
      <c r="E58" s="295">
        <f t="shared" si="20"/>
        <v>2.1469406554407971E-4</v>
      </c>
      <c r="F58" s="67">
        <f t="shared" ref="F58:F59" si="40">(C58-B58)/B58</f>
        <v>-0.35000000000000003</v>
      </c>
      <c r="H58" s="25">
        <v>1.6419999999999999</v>
      </c>
      <c r="I58" s="188">
        <v>1.8019999999999998</v>
      </c>
      <c r="J58" s="345">
        <f t="shared" si="21"/>
        <v>4.4311444145586572E-4</v>
      </c>
      <c r="K58" s="295">
        <f t="shared" si="22"/>
        <v>3.6289738723950478E-4</v>
      </c>
      <c r="L58" s="67">
        <f t="shared" ref="L58:L59" si="41">(I58-H58)/H58</f>
        <v>9.7442143727161951E-2</v>
      </c>
      <c r="N58" s="40">
        <f t="shared" ref="N58:N59" si="42">(H58/B58)*10</f>
        <v>2.2805555555555554</v>
      </c>
      <c r="O58" s="201">
        <f t="shared" si="39"/>
        <v>3.8504273504273501</v>
      </c>
      <c r="P58" s="67">
        <f t="shared" ref="P58:P59" si="43">(O58-N58)/N58</f>
        <v>0.6883725288110184</v>
      </c>
    </row>
    <row r="59" spans="1:16" ht="20.100000000000001" customHeight="1" x14ac:dyDescent="0.25">
      <c r="A59" s="45" t="s">
        <v>168</v>
      </c>
      <c r="B59" s="25">
        <v>0.04</v>
      </c>
      <c r="C59" s="188">
        <v>0.70000000000000007</v>
      </c>
      <c r="D59" s="345">
        <f t="shared" si="19"/>
        <v>2.644745254831123E-6</v>
      </c>
      <c r="E59" s="295">
        <f t="shared" si="20"/>
        <v>3.2112360230952097E-5</v>
      </c>
      <c r="F59" s="67">
        <f t="shared" si="40"/>
        <v>16.5</v>
      </c>
      <c r="H59" s="25">
        <v>5.2000000000000005E-2</v>
      </c>
      <c r="I59" s="188">
        <v>0.45399999999999996</v>
      </c>
      <c r="J59" s="345">
        <f t="shared" si="21"/>
        <v>1.4032856854875165E-5</v>
      </c>
      <c r="K59" s="295">
        <f t="shared" si="22"/>
        <v>9.1429197451018407E-5</v>
      </c>
      <c r="L59" s="67">
        <f t="shared" si="41"/>
        <v>7.7307692307692291</v>
      </c>
      <c r="N59" s="40">
        <f t="shared" si="42"/>
        <v>13</v>
      </c>
      <c r="O59" s="201">
        <f t="shared" si="39"/>
        <v>6.4857142857142849</v>
      </c>
      <c r="P59" s="67">
        <f t="shared" si="43"/>
        <v>-0.50109890109890121</v>
      </c>
    </row>
    <row r="60" spans="1:16" ht="20.100000000000001" customHeight="1" x14ac:dyDescent="0.25">
      <c r="A60" s="45" t="s">
        <v>190</v>
      </c>
      <c r="B60" s="25"/>
      <c r="C60" s="188">
        <v>0.54</v>
      </c>
      <c r="D60" s="345">
        <f t="shared" si="19"/>
        <v>0</v>
      </c>
      <c r="E60" s="295">
        <f t="shared" si="20"/>
        <v>2.4772392178163048E-5</v>
      </c>
      <c r="F60" s="67"/>
      <c r="H60" s="25"/>
      <c r="I60" s="188">
        <v>0.39400000000000002</v>
      </c>
      <c r="J60" s="345">
        <f t="shared" si="21"/>
        <v>0</v>
      </c>
      <c r="K60" s="295">
        <f t="shared" si="22"/>
        <v>7.93460436028662E-5</v>
      </c>
      <c r="L60" s="67"/>
      <c r="N60" s="40"/>
      <c r="O60" s="201"/>
      <c r="P60" s="67"/>
    </row>
    <row r="61" spans="1:16" ht="20.100000000000001" customHeight="1" thickBot="1" x14ac:dyDescent="0.3">
      <c r="A61" s="14" t="s">
        <v>17</v>
      </c>
      <c r="B61" s="25">
        <f>B62-SUM(B39:B60)</f>
        <v>29.270000000000437</v>
      </c>
      <c r="C61" s="188">
        <f>C62-SUM(C39:C60)</f>
        <v>1.4599999999954889</v>
      </c>
      <c r="D61" s="345">
        <f t="shared" si="19"/>
        <v>1.9352923402227032E-3</v>
      </c>
      <c r="E61" s="295">
        <f t="shared" si="20"/>
        <v>6.6977208481493143E-5</v>
      </c>
      <c r="F61" s="67">
        <f t="shared" ref="F61" si="44">(C61-B61)/B61</f>
        <v>-0.95011957635820066</v>
      </c>
      <c r="H61" s="25">
        <f>H62-SUM(H39:H60)</f>
        <v>10.056999999999789</v>
      </c>
      <c r="I61" s="188">
        <f>I62-SUM(I39:I60)</f>
        <v>0.37899999999990541</v>
      </c>
      <c r="J61" s="345">
        <f t="shared" si="21"/>
        <v>2.7140084882591644E-3</v>
      </c>
      <c r="K61" s="295">
        <f t="shared" si="22"/>
        <v>7.63252551408091E-5</v>
      </c>
      <c r="L61" s="67">
        <f t="shared" ref="L61" si="45">(I61-H61)/H61</f>
        <v>-0.96231480560804283</v>
      </c>
      <c r="N61" s="40">
        <f t="shared" ref="N61" si="46">(H61/B61)*10</f>
        <v>3.4359412367610656</v>
      </c>
      <c r="O61" s="201">
        <f t="shared" ref="O61" si="47">(I61/C61)*10</f>
        <v>2.5958904109662773</v>
      </c>
      <c r="P61" s="67">
        <f t="shared" ref="P61" si="48">(O61-N61)/N61</f>
        <v>-0.24448928776985518</v>
      </c>
    </row>
    <row r="62" spans="1:16" ht="26.25" customHeight="1" thickBot="1" x14ac:dyDescent="0.3">
      <c r="A62" s="18" t="s">
        <v>18</v>
      </c>
      <c r="B62" s="47">
        <v>15124.33</v>
      </c>
      <c r="C62" s="199">
        <v>21798.46</v>
      </c>
      <c r="D62" s="351">
        <f>SUM(D39:D61)</f>
        <v>1</v>
      </c>
      <c r="E62" s="352">
        <f>SUM(E39:E61)</f>
        <v>0.99999999999999989</v>
      </c>
      <c r="F62" s="72">
        <f t="shared" si="25"/>
        <v>0.44128434119065102</v>
      </c>
      <c r="G62" s="2"/>
      <c r="H62" s="47">
        <v>3705.5889999999999</v>
      </c>
      <c r="I62" s="199">
        <v>4965.5910000000003</v>
      </c>
      <c r="J62" s="351">
        <f>SUM(J39:J61)</f>
        <v>1</v>
      </c>
      <c r="K62" s="352">
        <f>SUM(K39:K61)</f>
        <v>0.99999999999999944</v>
      </c>
      <c r="L62" s="72">
        <f t="shared" si="26"/>
        <v>0.34002745582416194</v>
      </c>
      <c r="M62" s="2"/>
      <c r="N62" s="35">
        <f t="shared" si="23"/>
        <v>2.4500847310261018</v>
      </c>
      <c r="O62" s="194">
        <f t="shared" si="24"/>
        <v>2.2779549564510524</v>
      </c>
      <c r="P62" s="72">
        <f t="shared" si="8"/>
        <v>-7.0254621154657387E-2</v>
      </c>
    </row>
    <row r="64" spans="1:16" ht="15.75" thickBot="1" x14ac:dyDescent="0.3"/>
    <row r="65" spans="1:16" x14ac:dyDescent="0.25">
      <c r="A65" s="437" t="s">
        <v>15</v>
      </c>
      <c r="B65" s="425" t="s">
        <v>1</v>
      </c>
      <c r="C65" s="421"/>
      <c r="D65" s="425" t="s">
        <v>104</v>
      </c>
      <c r="E65" s="421"/>
      <c r="F65" s="176" t="s">
        <v>0</v>
      </c>
      <c r="H65" s="435" t="s">
        <v>19</v>
      </c>
      <c r="I65" s="436"/>
      <c r="J65" s="425" t="s">
        <v>104</v>
      </c>
      <c r="K65" s="426"/>
      <c r="L65" s="176" t="s">
        <v>0</v>
      </c>
      <c r="N65" s="433" t="s">
        <v>22</v>
      </c>
      <c r="O65" s="421"/>
      <c r="P65" s="176" t="s">
        <v>0</v>
      </c>
    </row>
    <row r="66" spans="1:16" x14ac:dyDescent="0.25">
      <c r="A66" s="438"/>
      <c r="B66" s="428" t="str">
        <f>B5</f>
        <v>jan</v>
      </c>
      <c r="C66" s="430"/>
      <c r="D66" s="428" t="str">
        <f>B5</f>
        <v>jan</v>
      </c>
      <c r="E66" s="430"/>
      <c r="F66" s="177" t="str">
        <f>F37</f>
        <v>2022/2021</v>
      </c>
      <c r="H66" s="431" t="str">
        <f>B5</f>
        <v>jan</v>
      </c>
      <c r="I66" s="430"/>
      <c r="J66" s="428" t="str">
        <f>B5</f>
        <v>jan</v>
      </c>
      <c r="K66" s="429"/>
      <c r="L66" s="177" t="str">
        <f>L37</f>
        <v>2022/2021</v>
      </c>
      <c r="N66" s="431" t="str">
        <f>B5</f>
        <v>jan</v>
      </c>
      <c r="O66" s="429"/>
      <c r="P66" s="177" t="str">
        <f>P37</f>
        <v>2022/2021</v>
      </c>
    </row>
    <row r="67" spans="1:16" ht="19.5" customHeight="1" thickBot="1" x14ac:dyDescent="0.3">
      <c r="A67" s="439"/>
      <c r="B67" s="120">
        <f>B6</f>
        <v>2021</v>
      </c>
      <c r="C67" s="180">
        <f>C6</f>
        <v>2022</v>
      </c>
      <c r="D67" s="120">
        <f>B6</f>
        <v>2021</v>
      </c>
      <c r="E67" s="180">
        <f>C6</f>
        <v>2022</v>
      </c>
      <c r="F67" s="178" t="s">
        <v>1</v>
      </c>
      <c r="H67" s="31">
        <f>B6</f>
        <v>2021</v>
      </c>
      <c r="I67" s="180">
        <f>C6</f>
        <v>2022</v>
      </c>
      <c r="J67" s="120">
        <f>B6</f>
        <v>2021</v>
      </c>
      <c r="K67" s="180">
        <f>C6</f>
        <v>2022</v>
      </c>
      <c r="L67" s="357">
        <v>1000</v>
      </c>
      <c r="N67" s="31">
        <f>B6</f>
        <v>2021</v>
      </c>
      <c r="O67" s="180">
        <f>C6</f>
        <v>2022</v>
      </c>
      <c r="P67" s="178"/>
    </row>
    <row r="68" spans="1:16" ht="20.100000000000001" customHeight="1" x14ac:dyDescent="0.25">
      <c r="A68" s="45" t="s">
        <v>157</v>
      </c>
      <c r="B68" s="46">
        <v>7265.29</v>
      </c>
      <c r="C68" s="195">
        <v>5002.1600000000008</v>
      </c>
      <c r="D68" s="345">
        <f>B68/$B$96</f>
        <v>0.23334657665490394</v>
      </c>
      <c r="E68" s="344">
        <f>C68/$C$96</f>
        <v>0.1800579752296817</v>
      </c>
      <c r="F68" s="76">
        <f t="shared" ref="F68:F76" si="49">(C68-B68)/B68</f>
        <v>-0.31149892158468545</v>
      </c>
      <c r="H68" s="25">
        <v>1717.9469999999999</v>
      </c>
      <c r="I68" s="195">
        <v>1303.297</v>
      </c>
      <c r="J68" s="359">
        <f>H68/$H$96</f>
        <v>0.22562083760708462</v>
      </c>
      <c r="K68" s="344">
        <f>I68/$I$96</f>
        <v>0.1763479424763135</v>
      </c>
      <c r="L68" s="76">
        <f t="shared" ref="L68:L76" si="50">(I68-H68)/H68</f>
        <v>-0.24136367419949503</v>
      </c>
      <c r="N68" s="49">
        <f t="shared" ref="N68:N96" si="51">(H68/B68)*10</f>
        <v>2.36459521918602</v>
      </c>
      <c r="O68" s="197">
        <f t="shared" ref="O68:O96" si="52">(I68/C68)*10</f>
        <v>2.6054684376349413</v>
      </c>
      <c r="P68" s="76">
        <f t="shared" si="8"/>
        <v>0.10186657593422634</v>
      </c>
    </row>
    <row r="69" spans="1:16" ht="20.100000000000001" customHeight="1" x14ac:dyDescent="0.25">
      <c r="A69" s="45" t="s">
        <v>155</v>
      </c>
      <c r="B69" s="25">
        <v>3640.8999999999996</v>
      </c>
      <c r="C69" s="188">
        <v>4391.5300000000007</v>
      </c>
      <c r="D69" s="345">
        <f t="shared" ref="D69:D95" si="53">B69/$B$96</f>
        <v>0.11693842240885631</v>
      </c>
      <c r="E69" s="295">
        <f t="shared" ref="E69:E95" si="54">C69/$C$96</f>
        <v>0.15807771042117888</v>
      </c>
      <c r="F69" s="67">
        <f t="shared" si="49"/>
        <v>0.20616605784284137</v>
      </c>
      <c r="H69" s="25">
        <v>1027.903</v>
      </c>
      <c r="I69" s="188">
        <v>1280.2660000000001</v>
      </c>
      <c r="J69" s="360">
        <f t="shared" ref="J69:J95" si="55">H69/$H$96</f>
        <v>0.13499621108150317</v>
      </c>
      <c r="K69" s="295">
        <f t="shared" ref="K69:K96" si="56">I69/$I$96</f>
        <v>0.17323163862295393</v>
      </c>
      <c r="L69" s="67">
        <f t="shared" si="50"/>
        <v>0.24551246567039892</v>
      </c>
      <c r="N69" s="48">
        <f t="shared" si="51"/>
        <v>2.8232112939108465</v>
      </c>
      <c r="O69" s="191">
        <f t="shared" si="52"/>
        <v>2.9153074213315171</v>
      </c>
      <c r="P69" s="67">
        <f t="shared" si="8"/>
        <v>3.2621053769268084E-2</v>
      </c>
    </row>
    <row r="70" spans="1:16" ht="20.100000000000001" customHeight="1" x14ac:dyDescent="0.25">
      <c r="A70" s="45" t="s">
        <v>154</v>
      </c>
      <c r="B70" s="25">
        <v>7376.42</v>
      </c>
      <c r="C70" s="188">
        <v>4105.5599999999995</v>
      </c>
      <c r="D70" s="345">
        <f t="shared" si="53"/>
        <v>0.2369158498791881</v>
      </c>
      <c r="E70" s="295">
        <f t="shared" si="54"/>
        <v>0.1477839215027052</v>
      </c>
      <c r="F70" s="67">
        <f t="shared" si="49"/>
        <v>-0.44342106333424625</v>
      </c>
      <c r="H70" s="25">
        <v>1729.8869999999999</v>
      </c>
      <c r="I70" s="188">
        <v>1088.8869999999999</v>
      </c>
      <c r="J70" s="360">
        <f t="shared" si="55"/>
        <v>0.2271889376713058</v>
      </c>
      <c r="K70" s="295">
        <f t="shared" si="56"/>
        <v>0.14733631861287608</v>
      </c>
      <c r="L70" s="67">
        <f t="shared" si="50"/>
        <v>-0.37054443440525309</v>
      </c>
      <c r="N70" s="48">
        <f t="shared" si="51"/>
        <v>2.3451579492490939</v>
      </c>
      <c r="O70" s="191">
        <f t="shared" si="52"/>
        <v>2.6522252749929365</v>
      </c>
      <c r="P70" s="67">
        <f t="shared" si="8"/>
        <v>0.13093673534533729</v>
      </c>
    </row>
    <row r="71" spans="1:16" ht="20.100000000000001" customHeight="1" x14ac:dyDescent="0.25">
      <c r="A71" s="45" t="s">
        <v>156</v>
      </c>
      <c r="B71" s="25">
        <v>3619.93</v>
      </c>
      <c r="C71" s="188">
        <v>4153.3100000000004</v>
      </c>
      <c r="D71" s="345">
        <f t="shared" si="53"/>
        <v>0.11626490797069165</v>
      </c>
      <c r="E71" s="295">
        <f t="shared" si="54"/>
        <v>0.14950273263973748</v>
      </c>
      <c r="F71" s="67">
        <f t="shared" si="49"/>
        <v>0.14734539065672556</v>
      </c>
      <c r="H71" s="25">
        <v>842.93400000000008</v>
      </c>
      <c r="I71" s="188">
        <v>1005.2640000000001</v>
      </c>
      <c r="J71" s="360">
        <f t="shared" si="55"/>
        <v>0.1107039245841055</v>
      </c>
      <c r="K71" s="295">
        <f t="shared" si="56"/>
        <v>0.1360213658479294</v>
      </c>
      <c r="L71" s="67">
        <f t="shared" si="50"/>
        <v>0.19257735481069696</v>
      </c>
      <c r="N71" s="48">
        <f t="shared" si="51"/>
        <v>2.3285919893478608</v>
      </c>
      <c r="O71" s="191">
        <f t="shared" si="52"/>
        <v>2.4203924099092049</v>
      </c>
      <c r="P71" s="67">
        <f t="shared" si="8"/>
        <v>3.9423145394850152E-2</v>
      </c>
    </row>
    <row r="72" spans="1:16" ht="20.100000000000001" customHeight="1" x14ac:dyDescent="0.25">
      <c r="A72" s="45" t="s">
        <v>160</v>
      </c>
      <c r="B72" s="25">
        <v>1764.41</v>
      </c>
      <c r="C72" s="188">
        <v>1732.1100000000001</v>
      </c>
      <c r="D72" s="345">
        <f t="shared" si="53"/>
        <v>5.6669318542780685E-2</v>
      </c>
      <c r="E72" s="295">
        <f t="shared" si="54"/>
        <v>6.2349109079894278E-2</v>
      </c>
      <c r="F72" s="67">
        <f t="shared" si="49"/>
        <v>-1.8306402706853821E-2</v>
      </c>
      <c r="H72" s="25">
        <v>538.16999999999996</v>
      </c>
      <c r="I72" s="188">
        <v>609.93499999999995</v>
      </c>
      <c r="J72" s="360">
        <f t="shared" si="55"/>
        <v>7.0678761437346277E-2</v>
      </c>
      <c r="K72" s="295">
        <f t="shared" si="56"/>
        <v>8.2529755147361078E-2</v>
      </c>
      <c r="L72" s="67">
        <f t="shared" si="50"/>
        <v>0.1333500566735418</v>
      </c>
      <c r="N72" s="48">
        <f t="shared" si="51"/>
        <v>3.0501414070425801</v>
      </c>
      <c r="O72" s="191">
        <f t="shared" si="52"/>
        <v>3.5213410233761127</v>
      </c>
      <c r="P72" s="67">
        <f t="shared" ref="P72:P76" si="57">(O72-N72)/N72</f>
        <v>0.15448451512627021</v>
      </c>
    </row>
    <row r="73" spans="1:16" ht="20.100000000000001" customHeight="1" x14ac:dyDescent="0.25">
      <c r="A73" s="45" t="s">
        <v>161</v>
      </c>
      <c r="B73" s="25">
        <v>607.3599999999999</v>
      </c>
      <c r="C73" s="188">
        <v>1533.67</v>
      </c>
      <c r="D73" s="345">
        <f t="shared" si="53"/>
        <v>1.9507187847576962E-2</v>
      </c>
      <c r="E73" s="295">
        <f t="shared" si="54"/>
        <v>5.5206053958790982E-2</v>
      </c>
      <c r="F73" s="67">
        <f t="shared" si="49"/>
        <v>1.5251415964172819</v>
      </c>
      <c r="H73" s="25">
        <v>127.093</v>
      </c>
      <c r="I73" s="188">
        <v>390.09099999999995</v>
      </c>
      <c r="J73" s="360">
        <f t="shared" si="55"/>
        <v>1.6691335130826043E-2</v>
      </c>
      <c r="K73" s="295">
        <f t="shared" si="56"/>
        <v>5.278286164130478E-2</v>
      </c>
      <c r="L73" s="67">
        <f t="shared" si="50"/>
        <v>2.0693350538581976</v>
      </c>
      <c r="N73" s="48">
        <f t="shared" ref="N73" si="58">(H73/B73)*10</f>
        <v>2.0925480769230771</v>
      </c>
      <c r="O73" s="191">
        <f t="shared" ref="O73" si="59">(I73/C73)*10</f>
        <v>2.543513272085911</v>
      </c>
      <c r="P73" s="67">
        <f t="shared" ref="P73" si="60">(O73-N73)/N73</f>
        <v>0.21551007603416303</v>
      </c>
    </row>
    <row r="74" spans="1:16" ht="20.100000000000001" customHeight="1" x14ac:dyDescent="0.25">
      <c r="A74" s="45" t="s">
        <v>173</v>
      </c>
      <c r="B74" s="25">
        <v>2460.48</v>
      </c>
      <c r="C74" s="188">
        <v>1046.7399999999998</v>
      </c>
      <c r="D74" s="345">
        <f t="shared" si="53"/>
        <v>7.9025694077986985E-2</v>
      </c>
      <c r="E74" s="295">
        <f t="shared" si="54"/>
        <v>3.7678499886432452E-2</v>
      </c>
      <c r="F74" s="67">
        <f t="shared" si="49"/>
        <v>-0.57457894394589681</v>
      </c>
      <c r="H74" s="25">
        <v>507.53899999999999</v>
      </c>
      <c r="I74" s="188">
        <v>229.08499999999998</v>
      </c>
      <c r="J74" s="360">
        <f t="shared" si="55"/>
        <v>6.665594124746696E-2</v>
      </c>
      <c r="K74" s="295">
        <f t="shared" si="56"/>
        <v>3.0997284887624443E-2</v>
      </c>
      <c r="L74" s="67">
        <f t="shared" si="50"/>
        <v>-0.54863567134742353</v>
      </c>
      <c r="N74" s="48">
        <f t="shared" si="51"/>
        <v>2.0627641760957212</v>
      </c>
      <c r="O74" s="191">
        <f t="shared" si="52"/>
        <v>2.188556852704588</v>
      </c>
      <c r="P74" s="67">
        <f t="shared" si="57"/>
        <v>6.0982577682224356E-2</v>
      </c>
    </row>
    <row r="75" spans="1:16" ht="20.100000000000001" customHeight="1" x14ac:dyDescent="0.25">
      <c r="A75" s="45" t="s">
        <v>169</v>
      </c>
      <c r="B75" s="25">
        <v>0.32</v>
      </c>
      <c r="C75" s="188">
        <v>803.06999999999994</v>
      </c>
      <c r="D75" s="345">
        <f t="shared" si="53"/>
        <v>1.027775966679503E-5</v>
      </c>
      <c r="E75" s="295">
        <f t="shared" si="54"/>
        <v>2.8907343661078506E-2</v>
      </c>
      <c r="F75" s="67">
        <f t="shared" si="49"/>
        <v>2508.5937499999995</v>
      </c>
      <c r="H75" s="25">
        <v>0.31</v>
      </c>
      <c r="I75" s="188">
        <v>192.23500000000001</v>
      </c>
      <c r="J75" s="360">
        <f t="shared" si="55"/>
        <v>4.0712815737735931E-5</v>
      </c>
      <c r="K75" s="295">
        <f t="shared" si="56"/>
        <v>2.6011144598609624E-2</v>
      </c>
      <c r="L75" s="67">
        <f t="shared" si="50"/>
        <v>619.11290322580646</v>
      </c>
      <c r="N75" s="48">
        <f t="shared" si="51"/>
        <v>9.6875</v>
      </c>
      <c r="O75" s="191">
        <f t="shared" si="52"/>
        <v>2.3937514787004872</v>
      </c>
      <c r="P75" s="67">
        <f t="shared" si="57"/>
        <v>-0.75290307316640137</v>
      </c>
    </row>
    <row r="76" spans="1:16" ht="20.100000000000001" customHeight="1" x14ac:dyDescent="0.25">
      <c r="A76" s="45" t="s">
        <v>194</v>
      </c>
      <c r="B76" s="25">
        <v>692.64</v>
      </c>
      <c r="C76" s="188">
        <v>721.17000000000007</v>
      </c>
      <c r="D76" s="345">
        <f t="shared" si="53"/>
        <v>2.2246210798777841E-2</v>
      </c>
      <c r="E76" s="295">
        <f t="shared" si="54"/>
        <v>2.5959267595676579E-2</v>
      </c>
      <c r="F76" s="67">
        <f t="shared" si="49"/>
        <v>4.1190228690228814E-2</v>
      </c>
      <c r="H76" s="25">
        <v>188.44200000000001</v>
      </c>
      <c r="I76" s="188">
        <v>185.41300000000001</v>
      </c>
      <c r="J76" s="360">
        <f t="shared" si="55"/>
        <v>2.4748401365323983E-2</v>
      </c>
      <c r="K76" s="295">
        <f t="shared" si="56"/>
        <v>2.5088065926922809E-2</v>
      </c>
      <c r="L76" s="67">
        <f t="shared" si="50"/>
        <v>-1.6073911336114011E-2</v>
      </c>
      <c r="N76" s="48">
        <f t="shared" si="51"/>
        <v>2.7206340956340958</v>
      </c>
      <c r="O76" s="191">
        <f t="shared" si="52"/>
        <v>2.5710026762067195</v>
      </c>
      <c r="P76" s="67">
        <f t="shared" si="57"/>
        <v>-5.4998729769466397E-2</v>
      </c>
    </row>
    <row r="77" spans="1:16" ht="20.100000000000001" customHeight="1" x14ac:dyDescent="0.25">
      <c r="A77" s="45" t="s">
        <v>175</v>
      </c>
      <c r="B77" s="25">
        <v>710.85</v>
      </c>
      <c r="C77" s="188">
        <v>579.45000000000005</v>
      </c>
      <c r="D77" s="345">
        <f t="shared" si="53"/>
        <v>2.2831079559816399E-2</v>
      </c>
      <c r="E77" s="295">
        <f t="shared" si="54"/>
        <v>2.0857908133054333E-2</v>
      </c>
      <c r="F77" s="67">
        <f t="shared" ref="F77:F80" si="61">(C77-B77)/B77</f>
        <v>-0.18484912428782441</v>
      </c>
      <c r="H77" s="25">
        <v>132.494</v>
      </c>
      <c r="I77" s="188">
        <v>156.58800000000002</v>
      </c>
      <c r="J77" s="360">
        <f t="shared" si="55"/>
        <v>1.7400657446308337E-2</v>
      </c>
      <c r="K77" s="295">
        <f t="shared" si="56"/>
        <v>2.1187781155393576E-2</v>
      </c>
      <c r="L77" s="67">
        <f t="shared" ref="L77:L80" si="62">(I77-H77)/H77</f>
        <v>0.18184974413935742</v>
      </c>
      <c r="N77" s="48">
        <f t="shared" si="51"/>
        <v>1.8638812689034254</v>
      </c>
      <c r="O77" s="191">
        <f t="shared" si="52"/>
        <v>2.7023556821123478</v>
      </c>
      <c r="P77" s="67">
        <f t="shared" ref="P77:P80" si="63">(O77-N77)/N77</f>
        <v>0.44985398329702664</v>
      </c>
    </row>
    <row r="78" spans="1:16" ht="20.100000000000001" customHeight="1" x14ac:dyDescent="0.25">
      <c r="A78" s="45" t="s">
        <v>195</v>
      </c>
      <c r="B78" s="25">
        <v>28.09</v>
      </c>
      <c r="C78" s="188">
        <v>637</v>
      </c>
      <c r="D78" s="345">
        <f t="shared" si="53"/>
        <v>9.0219459075085117E-4</v>
      </c>
      <c r="E78" s="295">
        <f t="shared" si="54"/>
        <v>2.2929480508681696E-2</v>
      </c>
      <c r="F78" s="67">
        <f t="shared" si="61"/>
        <v>21.677109291562832</v>
      </c>
      <c r="H78" s="25">
        <v>11.737</v>
      </c>
      <c r="I78" s="188">
        <v>134.82499999999999</v>
      </c>
      <c r="J78" s="360">
        <f t="shared" si="55"/>
        <v>1.5414397364961504E-3</v>
      </c>
      <c r="K78" s="295">
        <f t="shared" si="56"/>
        <v>1.8243049239251654E-2</v>
      </c>
      <c r="L78" s="67">
        <f t="shared" si="62"/>
        <v>10.487177302547499</v>
      </c>
      <c r="N78" s="48">
        <f t="shared" si="51"/>
        <v>4.1783552865788538</v>
      </c>
      <c r="O78" s="191">
        <f t="shared" si="52"/>
        <v>2.1165620094191522</v>
      </c>
      <c r="P78" s="67">
        <f t="shared" si="63"/>
        <v>-0.49344613747478927</v>
      </c>
    </row>
    <row r="79" spans="1:16" ht="20.100000000000001" customHeight="1" x14ac:dyDescent="0.25">
      <c r="A79" s="45" t="s">
        <v>193</v>
      </c>
      <c r="B79" s="25">
        <v>118.49000000000001</v>
      </c>
      <c r="C79" s="188">
        <v>364.49</v>
      </c>
      <c r="D79" s="345">
        <f t="shared" si="53"/>
        <v>3.8056616966204472E-3</v>
      </c>
      <c r="E79" s="295">
        <f t="shared" si="54"/>
        <v>1.3120198352605011E-2</v>
      </c>
      <c r="F79" s="67">
        <f t="shared" si="61"/>
        <v>2.0761245674740483</v>
      </c>
      <c r="H79" s="25">
        <v>38.915999999999997</v>
      </c>
      <c r="I79" s="188">
        <v>97.806000000000012</v>
      </c>
      <c r="J79" s="360">
        <f t="shared" si="55"/>
        <v>5.1109030233862304E-3</v>
      </c>
      <c r="K79" s="295">
        <f t="shared" si="56"/>
        <v>1.3234041712547731E-2</v>
      </c>
      <c r="L79" s="67">
        <f t="shared" si="62"/>
        <v>1.5132593277829176</v>
      </c>
      <c r="N79" s="48">
        <f t="shared" si="51"/>
        <v>3.2843277913747992</v>
      </c>
      <c r="O79" s="191">
        <f t="shared" si="52"/>
        <v>2.6833657987873472</v>
      </c>
      <c r="P79" s="67">
        <f t="shared" si="63"/>
        <v>-0.18297868871848907</v>
      </c>
    </row>
    <row r="80" spans="1:16" ht="20.100000000000001" customHeight="1" x14ac:dyDescent="0.25">
      <c r="A80" s="45" t="s">
        <v>177</v>
      </c>
      <c r="B80" s="25">
        <v>594.99</v>
      </c>
      <c r="C80" s="188">
        <v>405.21000000000004</v>
      </c>
      <c r="D80" s="345">
        <f t="shared" si="53"/>
        <v>1.910988820045742E-2</v>
      </c>
      <c r="E80" s="295">
        <f t="shared" si="54"/>
        <v>1.4585957295012419E-2</v>
      </c>
      <c r="F80" s="67">
        <f t="shared" si="61"/>
        <v>-0.31896334392174652</v>
      </c>
      <c r="H80" s="25">
        <v>131.77100000000002</v>
      </c>
      <c r="I80" s="188">
        <v>95.921000000000006</v>
      </c>
      <c r="J80" s="360">
        <f t="shared" si="55"/>
        <v>1.7305704653474845E-2</v>
      </c>
      <c r="K80" s="295">
        <f t="shared" si="56"/>
        <v>1.2978984061400025E-2</v>
      </c>
      <c r="L80" s="67">
        <f t="shared" si="62"/>
        <v>-0.27206289699554531</v>
      </c>
      <c r="N80" s="48">
        <f t="shared" si="51"/>
        <v>2.2146758769054946</v>
      </c>
      <c r="O80" s="191">
        <f t="shared" si="52"/>
        <v>2.3671923200315885</v>
      </c>
      <c r="P80" s="67">
        <f t="shared" si="63"/>
        <v>6.8866259264629248E-2</v>
      </c>
    </row>
    <row r="81" spans="1:16" ht="20.100000000000001" customHeight="1" x14ac:dyDescent="0.25">
      <c r="A81" s="45" t="s">
        <v>192</v>
      </c>
      <c r="B81" s="25">
        <v>152.59</v>
      </c>
      <c r="C81" s="188">
        <v>448.74</v>
      </c>
      <c r="D81" s="345">
        <f t="shared" si="53"/>
        <v>4.9008854611132923E-3</v>
      </c>
      <c r="E81" s="295">
        <f t="shared" si="54"/>
        <v>1.6152865123180257E-2</v>
      </c>
      <c r="F81" s="67">
        <f t="shared" ref="F81:F94" si="64">(C81-B81)/B81</f>
        <v>1.9408218100792973</v>
      </c>
      <c r="H81" s="25">
        <v>33.126999999999995</v>
      </c>
      <c r="I81" s="188">
        <v>90.837999999999994</v>
      </c>
      <c r="J81" s="360">
        <f t="shared" si="55"/>
        <v>4.3506240223999291E-3</v>
      </c>
      <c r="K81" s="295">
        <f t="shared" si="56"/>
        <v>1.2291207912443107E-2</v>
      </c>
      <c r="L81" s="67">
        <f t="shared" ref="L81:L94" si="65">(I81-H81)/H81</f>
        <v>1.7421136837021163</v>
      </c>
      <c r="N81" s="48">
        <f t="shared" si="51"/>
        <v>2.1709810603578212</v>
      </c>
      <c r="O81" s="191">
        <f t="shared" si="52"/>
        <v>2.0242902348798859</v>
      </c>
      <c r="P81" s="67">
        <f t="shared" ref="P81:P87" si="66">(O81-N81)/N81</f>
        <v>-6.7568910736493362E-2</v>
      </c>
    </row>
    <row r="82" spans="1:16" ht="20.100000000000001" customHeight="1" x14ac:dyDescent="0.25">
      <c r="A82" s="45" t="s">
        <v>198</v>
      </c>
      <c r="B82" s="25">
        <v>283.70999999999998</v>
      </c>
      <c r="C82" s="188">
        <v>374.20000000000005</v>
      </c>
      <c r="D82" s="345">
        <f t="shared" si="53"/>
        <v>9.1121974845825553E-3</v>
      </c>
      <c r="E82" s="295">
        <f t="shared" si="54"/>
        <v>1.34697199471722E-2</v>
      </c>
      <c r="F82" s="67">
        <f t="shared" si="64"/>
        <v>0.31895245144690026</v>
      </c>
      <c r="H82" s="25">
        <v>58.288000000000004</v>
      </c>
      <c r="I82" s="188">
        <v>74.843000000000004</v>
      </c>
      <c r="J82" s="360">
        <f t="shared" si="55"/>
        <v>7.6550600120037166E-3</v>
      </c>
      <c r="K82" s="295">
        <f t="shared" si="56"/>
        <v>1.0126938877903295E-2</v>
      </c>
      <c r="L82" s="67">
        <f t="shared" si="65"/>
        <v>0.28402072467746359</v>
      </c>
      <c r="N82" s="48">
        <f t="shared" si="51"/>
        <v>2.0544922632265346</v>
      </c>
      <c r="O82" s="191">
        <f t="shared" si="52"/>
        <v>2.0000801710315339</v>
      </c>
      <c r="P82" s="67">
        <f t="shared" si="66"/>
        <v>-2.6484447359050974E-2</v>
      </c>
    </row>
    <row r="83" spans="1:16" ht="20.100000000000001" customHeight="1" x14ac:dyDescent="0.25">
      <c r="A83" s="45" t="s">
        <v>172</v>
      </c>
      <c r="B83" s="25">
        <v>15.11</v>
      </c>
      <c r="C83" s="188">
        <v>35.56</v>
      </c>
      <c r="D83" s="345">
        <f t="shared" si="53"/>
        <v>4.8530296426647776E-4</v>
      </c>
      <c r="E83" s="295">
        <f t="shared" si="54"/>
        <v>1.2800193514736595E-3</v>
      </c>
      <c r="F83" s="67">
        <f t="shared" si="64"/>
        <v>1.353408338848445</v>
      </c>
      <c r="H83" s="25">
        <v>25.235999999999997</v>
      </c>
      <c r="I83" s="188">
        <v>59.62</v>
      </c>
      <c r="J83" s="360">
        <f t="shared" si="55"/>
        <v>3.3142858643790446E-3</v>
      </c>
      <c r="K83" s="295">
        <f t="shared" si="56"/>
        <v>8.0671284676001025E-3</v>
      </c>
      <c r="L83" s="67">
        <f t="shared" si="65"/>
        <v>1.3624980187034397</v>
      </c>
      <c r="N83" s="48">
        <f t="shared" si="51"/>
        <v>16.701522170747847</v>
      </c>
      <c r="O83" s="191">
        <f t="shared" si="52"/>
        <v>16.766029246344203</v>
      </c>
      <c r="P83" s="67">
        <f t="shared" si="66"/>
        <v>3.8623470924906813E-3</v>
      </c>
    </row>
    <row r="84" spans="1:16" ht="20.100000000000001" customHeight="1" x14ac:dyDescent="0.25">
      <c r="A84" s="45" t="s">
        <v>174</v>
      </c>
      <c r="B84" s="25">
        <v>175.73000000000002</v>
      </c>
      <c r="C84" s="188">
        <v>181.06</v>
      </c>
      <c r="D84" s="345">
        <f t="shared" si="53"/>
        <v>5.644095957018409E-3</v>
      </c>
      <c r="E84" s="295">
        <f t="shared" si="54"/>
        <v>6.517443863268301E-3</v>
      </c>
      <c r="F84" s="67">
        <f t="shared" si="64"/>
        <v>3.0330620838786682E-2</v>
      </c>
      <c r="H84" s="25">
        <v>43.56</v>
      </c>
      <c r="I84" s="188">
        <v>56.036000000000001</v>
      </c>
      <c r="J84" s="360">
        <f t="shared" si="55"/>
        <v>5.7208072694702496E-3</v>
      </c>
      <c r="K84" s="295">
        <f t="shared" si="56"/>
        <v>7.5821806576725822E-3</v>
      </c>
      <c r="L84" s="67">
        <f t="shared" si="65"/>
        <v>0.28640955004591362</v>
      </c>
      <c r="N84" s="48">
        <f t="shared" ref="N84" si="67">(H84/B84)*10</f>
        <v>2.4788027087008477</v>
      </c>
      <c r="O84" s="191">
        <f t="shared" ref="O84" si="68">(I84/C84)*10</f>
        <v>3.0948856732574836</v>
      </c>
      <c r="P84" s="67">
        <f t="shared" ref="P84" si="69">(O84-N84)/N84</f>
        <v>0.24854054031574296</v>
      </c>
    </row>
    <row r="85" spans="1:16" ht="20.100000000000001" customHeight="1" x14ac:dyDescent="0.25">
      <c r="A85" s="45" t="s">
        <v>170</v>
      </c>
      <c r="B85" s="25">
        <v>247.05</v>
      </c>
      <c r="C85" s="188">
        <v>210.07</v>
      </c>
      <c r="D85" s="345">
        <f t="shared" si="53"/>
        <v>7.934751642755351E-3</v>
      </c>
      <c r="E85" s="295">
        <f t="shared" si="54"/>
        <v>7.5616891215993147E-3</v>
      </c>
      <c r="F85" s="67">
        <f t="shared" si="64"/>
        <v>-0.14968629832017816</v>
      </c>
      <c r="H85" s="25">
        <v>67.968999999999994</v>
      </c>
      <c r="I85" s="188">
        <v>54.759</v>
      </c>
      <c r="J85" s="360">
        <f t="shared" si="55"/>
        <v>8.9264818479941072E-3</v>
      </c>
      <c r="K85" s="295">
        <f t="shared" si="56"/>
        <v>7.409390938566152E-3</v>
      </c>
      <c r="L85" s="67">
        <f t="shared" si="65"/>
        <v>-0.19435330812576315</v>
      </c>
      <c r="N85" s="48">
        <f t="shared" si="51"/>
        <v>2.7512244484922075</v>
      </c>
      <c r="O85" s="191">
        <f t="shared" si="52"/>
        <v>2.6067025277288525</v>
      </c>
      <c r="P85" s="67">
        <f t="shared" si="66"/>
        <v>-5.2530036523395759E-2</v>
      </c>
    </row>
    <row r="86" spans="1:16" ht="20.100000000000001" customHeight="1" x14ac:dyDescent="0.25">
      <c r="A86" s="45" t="s">
        <v>205</v>
      </c>
      <c r="B86" s="25">
        <v>232.66</v>
      </c>
      <c r="C86" s="188">
        <v>158.37</v>
      </c>
      <c r="D86" s="345">
        <f t="shared" si="53"/>
        <v>7.4725736377391615E-3</v>
      </c>
      <c r="E86" s="295">
        <f t="shared" si="54"/>
        <v>5.7006936077863739E-3</v>
      </c>
      <c r="F86" s="67">
        <f t="shared" si="64"/>
        <v>-0.31930714347115963</v>
      </c>
      <c r="H86" s="25">
        <v>66.299000000000007</v>
      </c>
      <c r="I86" s="188">
        <v>45.672999999999995</v>
      </c>
      <c r="J86" s="360">
        <f t="shared" si="55"/>
        <v>8.707157969665015E-3</v>
      </c>
      <c r="K86" s="295">
        <f t="shared" si="56"/>
        <v>6.1799724673045862E-3</v>
      </c>
      <c r="L86" s="67">
        <f t="shared" si="65"/>
        <v>-0.31110574820133047</v>
      </c>
      <c r="N86" s="48">
        <f t="shared" si="51"/>
        <v>2.8496088713143646</v>
      </c>
      <c r="O86" s="191">
        <f t="shared" si="52"/>
        <v>2.8839426659089469</v>
      </c>
      <c r="P86" s="67">
        <f t="shared" si="66"/>
        <v>1.2048598999042998E-2</v>
      </c>
    </row>
    <row r="87" spans="1:16" ht="20.100000000000001" customHeight="1" x14ac:dyDescent="0.25">
      <c r="A87" s="45" t="s">
        <v>207</v>
      </c>
      <c r="B87" s="25">
        <v>5.4700000000000006</v>
      </c>
      <c r="C87" s="188">
        <v>186.35000000000002</v>
      </c>
      <c r="D87" s="345">
        <f t="shared" si="53"/>
        <v>1.7568545430427757E-4</v>
      </c>
      <c r="E87" s="295">
        <f t="shared" si="54"/>
        <v>6.7078629400201487E-3</v>
      </c>
      <c r="F87" s="67">
        <f t="shared" si="64"/>
        <v>33.067641681901279</v>
      </c>
      <c r="H87" s="25">
        <v>5.1230000000000002</v>
      </c>
      <c r="I87" s="188">
        <v>37.837000000000003</v>
      </c>
      <c r="J87" s="360">
        <f t="shared" si="55"/>
        <v>6.7281211298200381E-4</v>
      </c>
      <c r="K87" s="295">
        <f t="shared" si="56"/>
        <v>5.1196903694831451E-3</v>
      </c>
      <c r="L87" s="67">
        <f t="shared" si="65"/>
        <v>6.3857114971696278</v>
      </c>
      <c r="N87" s="48">
        <f t="shared" si="51"/>
        <v>9.3656307129798897</v>
      </c>
      <c r="O87" s="191">
        <f t="shared" si="52"/>
        <v>2.0304266165817011</v>
      </c>
      <c r="P87" s="67">
        <f t="shared" si="66"/>
        <v>-0.78320449750728272</v>
      </c>
    </row>
    <row r="88" spans="1:16" ht="20.100000000000001" customHeight="1" x14ac:dyDescent="0.25">
      <c r="A88" s="45" t="s">
        <v>202</v>
      </c>
      <c r="B88" s="25">
        <v>126.45</v>
      </c>
      <c r="C88" s="188">
        <v>77.22</v>
      </c>
      <c r="D88" s="345">
        <f t="shared" si="53"/>
        <v>4.0613209683319738E-3</v>
      </c>
      <c r="E88" s="295">
        <f t="shared" si="54"/>
        <v>2.7796145759503934E-3</v>
      </c>
      <c r="F88" s="67">
        <f t="shared" si="64"/>
        <v>-0.38932384341637011</v>
      </c>
      <c r="H88" s="25">
        <v>35.476999999999997</v>
      </c>
      <c r="I88" s="188">
        <v>34.350999999999999</v>
      </c>
      <c r="J88" s="360">
        <f t="shared" ref="J88" si="70">H88/$H$96</f>
        <v>4.659253432024702E-3</v>
      </c>
      <c r="K88" s="295">
        <f t="shared" ref="K88" si="71">I88/$I$96</f>
        <v>4.6480028512333295E-3</v>
      </c>
      <c r="L88" s="67">
        <f t="shared" si="65"/>
        <v>-3.173887307269492E-2</v>
      </c>
      <c r="N88" s="48">
        <f t="shared" ref="N88:N92" si="72">(H88/B88)*10</f>
        <v>2.8056148675365753</v>
      </c>
      <c r="O88" s="191">
        <f t="shared" ref="O88:O92" si="73">(I88/C88)*10</f>
        <v>4.4484589484589483</v>
      </c>
      <c r="P88" s="67">
        <f t="shared" ref="P88:P92" si="74">(O88-N88)/N88</f>
        <v>0.58555580808026075</v>
      </c>
    </row>
    <row r="89" spans="1:16" ht="20.100000000000001" customHeight="1" x14ac:dyDescent="0.25">
      <c r="A89" s="45" t="s">
        <v>191</v>
      </c>
      <c r="B89" s="25">
        <v>118.13</v>
      </c>
      <c r="C89" s="188">
        <v>130.41</v>
      </c>
      <c r="D89" s="345">
        <f t="shared" si="53"/>
        <v>3.7940992169953024E-3</v>
      </c>
      <c r="E89" s="295">
        <f t="shared" si="54"/>
        <v>4.6942441964476916E-3</v>
      </c>
      <c r="F89" s="67">
        <f t="shared" si="64"/>
        <v>0.10395327181918226</v>
      </c>
      <c r="H89" s="25">
        <v>37.454000000000001</v>
      </c>
      <c r="I89" s="188">
        <v>31.058</v>
      </c>
      <c r="J89" s="360">
        <f t="shared" si="55"/>
        <v>4.9188961311005218E-3</v>
      </c>
      <c r="K89" s="295">
        <f t="shared" si="56"/>
        <v>4.2024299890426695E-3</v>
      </c>
      <c r="L89" s="67">
        <f t="shared" si="65"/>
        <v>-0.17076947722539651</v>
      </c>
      <c r="N89" s="48">
        <f t="shared" si="72"/>
        <v>3.170574790485059</v>
      </c>
      <c r="O89" s="191">
        <f t="shared" si="73"/>
        <v>2.3815658308411933</v>
      </c>
      <c r="P89" s="67">
        <f t="shared" si="74"/>
        <v>-0.24885360282674707</v>
      </c>
    </row>
    <row r="90" spans="1:16" ht="20.100000000000001" customHeight="1" x14ac:dyDescent="0.25">
      <c r="A90" s="45" t="s">
        <v>209</v>
      </c>
      <c r="B90" s="25">
        <v>82.43</v>
      </c>
      <c r="C90" s="188">
        <v>136.82000000000002</v>
      </c>
      <c r="D90" s="345">
        <f t="shared" si="53"/>
        <v>2.6474866541684825E-3</v>
      </c>
      <c r="E90" s="295">
        <f t="shared" si="54"/>
        <v>4.9249788433246939E-3</v>
      </c>
      <c r="F90" s="67">
        <f t="shared" si="64"/>
        <v>0.65983258522382637</v>
      </c>
      <c r="H90" s="25">
        <v>22.213000000000001</v>
      </c>
      <c r="I90" s="188">
        <v>25.838000000000001</v>
      </c>
      <c r="J90" s="360">
        <f t="shared" si="55"/>
        <v>2.917270245104285E-3</v>
      </c>
      <c r="K90" s="295">
        <f t="shared" si="56"/>
        <v>3.4961164935567168E-3</v>
      </c>
      <c r="L90" s="67">
        <f t="shared" si="65"/>
        <v>0.16319272498086707</v>
      </c>
      <c r="N90" s="48">
        <f t="shared" si="72"/>
        <v>2.6947713211209514</v>
      </c>
      <c r="O90" s="191">
        <f t="shared" si="73"/>
        <v>1.8884665984505187</v>
      </c>
      <c r="P90" s="67">
        <f t="shared" si="74"/>
        <v>-0.2992108147918956</v>
      </c>
    </row>
    <row r="91" spans="1:16" ht="20.100000000000001" customHeight="1" x14ac:dyDescent="0.25">
      <c r="A91" s="45" t="s">
        <v>200</v>
      </c>
      <c r="B91" s="25">
        <v>4.5</v>
      </c>
      <c r="C91" s="188">
        <v>54.400000000000006</v>
      </c>
      <c r="D91" s="345">
        <f t="shared" si="53"/>
        <v>1.445309953143051E-4</v>
      </c>
      <c r="E91" s="295">
        <f t="shared" si="54"/>
        <v>1.9581848346503679E-3</v>
      </c>
      <c r="F91" s="67">
        <f t="shared" si="64"/>
        <v>11.08888888888889</v>
      </c>
      <c r="H91" s="25">
        <v>1.71</v>
      </c>
      <c r="I91" s="188">
        <v>18.427000000000003</v>
      </c>
      <c r="J91" s="360">
        <f t="shared" si="55"/>
        <v>2.245771448758982E-4</v>
      </c>
      <c r="K91" s="295">
        <f t="shared" si="56"/>
        <v>2.4933407627049163E-3</v>
      </c>
      <c r="L91" s="67">
        <f t="shared" si="65"/>
        <v>9.7760233918128669</v>
      </c>
      <c r="N91" s="48">
        <f t="shared" si="72"/>
        <v>3.8</v>
      </c>
      <c r="O91" s="191">
        <f t="shared" si="73"/>
        <v>3.3873161764705886</v>
      </c>
      <c r="P91" s="67">
        <f t="shared" si="74"/>
        <v>-0.10860100619195033</v>
      </c>
    </row>
    <row r="92" spans="1:16" ht="20.100000000000001" customHeight="1" x14ac:dyDescent="0.25">
      <c r="A92" s="45" t="s">
        <v>197</v>
      </c>
      <c r="B92" s="25">
        <v>97.88</v>
      </c>
      <c r="C92" s="188">
        <v>54.900000000000006</v>
      </c>
      <c r="D92" s="345">
        <f t="shared" si="53"/>
        <v>3.1437097380809294E-3</v>
      </c>
      <c r="E92" s="295">
        <f t="shared" si="54"/>
        <v>1.9761828570276693E-3</v>
      </c>
      <c r="F92" s="67">
        <f t="shared" si="64"/>
        <v>-0.43910911319983648</v>
      </c>
      <c r="H92" s="25">
        <v>20.183</v>
      </c>
      <c r="I92" s="188">
        <v>15.592000000000001</v>
      </c>
      <c r="J92" s="360">
        <f t="shared" si="55"/>
        <v>2.6506669678539496E-3</v>
      </c>
      <c r="K92" s="295">
        <f t="shared" si="56"/>
        <v>2.1097394677427172E-3</v>
      </c>
      <c r="L92" s="67">
        <f t="shared" si="65"/>
        <v>-0.22746866174503291</v>
      </c>
      <c r="N92" s="48">
        <f t="shared" si="72"/>
        <v>2.0620147118921128</v>
      </c>
      <c r="O92" s="191">
        <f t="shared" si="73"/>
        <v>2.8400728597449909</v>
      </c>
      <c r="P92" s="67">
        <f t="shared" si="74"/>
        <v>0.37732909632779915</v>
      </c>
    </row>
    <row r="93" spans="1:16" ht="20.100000000000001" customHeight="1" x14ac:dyDescent="0.25">
      <c r="A93" s="45" t="s">
        <v>210</v>
      </c>
      <c r="B93" s="25">
        <v>54.19</v>
      </c>
      <c r="C93" s="188">
        <v>45</v>
      </c>
      <c r="D93" s="345">
        <f t="shared" si="53"/>
        <v>1.7404743635738207E-3</v>
      </c>
      <c r="E93" s="295">
        <f t="shared" si="54"/>
        <v>1.6198220139571056E-3</v>
      </c>
      <c r="F93" s="67">
        <f t="shared" si="64"/>
        <v>-0.16958848496032475</v>
      </c>
      <c r="H93" s="25">
        <v>14.257999999999999</v>
      </c>
      <c r="I93" s="188">
        <v>14.548</v>
      </c>
      <c r="J93" s="360">
        <f t="shared" si="55"/>
        <v>1.8725268606085126E-3</v>
      </c>
      <c r="K93" s="295">
        <f t="shared" si="56"/>
        <v>1.9684767686455264E-3</v>
      </c>
      <c r="L93" s="67">
        <f t="shared" si="65"/>
        <v>2.0339458549586263E-2</v>
      </c>
      <c r="N93" s="48">
        <f t="shared" ref="N93" si="75">(H93/B93)*10</f>
        <v>2.6311127514301531</v>
      </c>
      <c r="O93" s="191">
        <f t="shared" ref="O93" si="76">(I93/C93)*10</f>
        <v>3.2328888888888891</v>
      </c>
      <c r="P93" s="67">
        <f t="shared" ref="P93" si="77">(O93-N93)/N93</f>
        <v>0.22871545019560183</v>
      </c>
    </row>
    <row r="94" spans="1:16" ht="20.100000000000001" customHeight="1" x14ac:dyDescent="0.25">
      <c r="A94" s="45" t="s">
        <v>199</v>
      </c>
      <c r="B94" s="25">
        <v>24.53</v>
      </c>
      <c r="C94" s="188">
        <v>44.400000000000006</v>
      </c>
      <c r="D94" s="345">
        <f t="shared" si="53"/>
        <v>7.878545144577565E-4</v>
      </c>
      <c r="E94" s="295">
        <f t="shared" si="54"/>
        <v>1.5982243871043445E-3</v>
      </c>
      <c r="F94" s="67">
        <f t="shared" si="64"/>
        <v>0.81002853648593576</v>
      </c>
      <c r="H94" s="25">
        <v>9.5250000000000004</v>
      </c>
      <c r="I94" s="188">
        <v>13.643000000000001</v>
      </c>
      <c r="J94" s="360">
        <f t="shared" si="55"/>
        <v>1.2509340964578541E-3</v>
      </c>
      <c r="K94" s="295">
        <f t="shared" si="56"/>
        <v>1.8460220342748775E-3</v>
      </c>
      <c r="L94" s="67">
        <f t="shared" si="65"/>
        <v>0.43233595800524938</v>
      </c>
      <c r="N94" s="48">
        <f t="shared" ref="N94" si="78">(H94/B94)*10</f>
        <v>3.8830004076640847</v>
      </c>
      <c r="O94" s="191">
        <f t="shared" ref="O94" si="79">(I94/C94)*10</f>
        <v>3.0727477477477478</v>
      </c>
      <c r="P94" s="67">
        <f t="shared" ref="P94" si="80">(O94-N94)/N94</f>
        <v>-0.20866664302097368</v>
      </c>
    </row>
    <row r="95" spans="1:16" ht="20.100000000000001" customHeight="1" thickBot="1" x14ac:dyDescent="0.3">
      <c r="A95" s="14" t="s">
        <v>17</v>
      </c>
      <c r="B95" s="25">
        <f>B96-SUM(B68:B94)</f>
        <v>634.59000000000378</v>
      </c>
      <c r="C95" s="188">
        <f>C96-SUM(C68:C94)</f>
        <v>167.86000000000422</v>
      </c>
      <c r="D95" s="345">
        <f t="shared" si="53"/>
        <v>2.0381760959223429E-2</v>
      </c>
      <c r="E95" s="295">
        <f t="shared" si="54"/>
        <v>6.0422960725077021E-3</v>
      </c>
      <c r="F95" s="67">
        <f>(C95-B95)/B95</f>
        <v>-0.73548275264343399</v>
      </c>
      <c r="H95" s="25">
        <f>H96-SUM(H68:H94)</f>
        <v>178.74499999999898</v>
      </c>
      <c r="I95" s="188">
        <f>I96-SUM(I68:I94)</f>
        <v>47.81000000000131</v>
      </c>
      <c r="J95" s="361">
        <f t="shared" si="55"/>
        <v>2.3474878222714737E-2</v>
      </c>
      <c r="K95" s="295">
        <f t="shared" si="56"/>
        <v>6.4691280113379985E-3</v>
      </c>
      <c r="L95" s="67">
        <f t="shared" ref="L95" si="81">(I95-H95)/H95</f>
        <v>-0.73252398668493335</v>
      </c>
      <c r="N95" s="48">
        <f t="shared" si="51"/>
        <v>2.8167005468097184</v>
      </c>
      <c r="O95" s="191">
        <f t="shared" si="52"/>
        <v>2.8482068390325339</v>
      </c>
      <c r="P95" s="67">
        <f t="shared" ref="P95" si="82">(O95-N95)/N95</f>
        <v>1.1185531333283025E-2</v>
      </c>
    </row>
    <row r="96" spans="1:16" ht="26.25" customHeight="1" thickBot="1" x14ac:dyDescent="0.3">
      <c r="A96" s="18" t="s">
        <v>18</v>
      </c>
      <c r="B96" s="23">
        <v>31135.190000000006</v>
      </c>
      <c r="C96" s="193">
        <v>27780.830000000013</v>
      </c>
      <c r="D96" s="341">
        <f>SUM(D68:D95)</f>
        <v>1</v>
      </c>
      <c r="E96" s="342">
        <f>SUM(E68:E95)</f>
        <v>0.99999999999999978</v>
      </c>
      <c r="F96" s="72">
        <f>(C96-B96)/B96</f>
        <v>-0.10773533098722034</v>
      </c>
      <c r="G96" s="2"/>
      <c r="H96" s="23">
        <v>7614.3099999999977</v>
      </c>
      <c r="I96" s="193">
        <v>7390.485999999999</v>
      </c>
      <c r="J96" s="353">
        <f t="shared" ref="J96" si="83">H96/$H$96</f>
        <v>1</v>
      </c>
      <c r="K96" s="342">
        <f t="shared" si="56"/>
        <v>1</v>
      </c>
      <c r="L96" s="72">
        <f>(I96-H96)/H96</f>
        <v>-2.9395178289299856E-2</v>
      </c>
      <c r="M96" s="2"/>
      <c r="N96" s="44">
        <f t="shared" si="51"/>
        <v>2.4455640065148136</v>
      </c>
      <c r="O96" s="198">
        <f t="shared" si="52"/>
        <v>2.6602826481426205</v>
      </c>
      <c r="P96" s="72">
        <f>(O96-N96)/N96</f>
        <v>8.7799232020021239E-2</v>
      </c>
    </row>
  </sheetData>
  <mergeCells count="33"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39:E45 J39:K46 D68:E82 J68:K82 D7:E13 J7:K1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339E4BE4-D6A9-4309-B1C8-AB112FE678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4" id="{93243F52-BB7E-4617-A17B-F690F41D2DF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1" id="{F60ED465-D335-4088-B79E-1D8D73D62D6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  <x14:conditionalFormatting xmlns:xm="http://schemas.microsoft.com/office/excel/2006/main">
          <x14:cfRule type="iconSet" priority="291" id="{F1D23D26-2FE4-4092-BA62-41E4E25859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96" id="{4E4CBE9E-3C66-4A34-8511-15EBDF59F49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4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style="13" customWidth="1"/>
    <col min="17" max="18" width="9.140625" style="41"/>
    <col min="19" max="19" width="10.85546875" customWidth="1"/>
  </cols>
  <sheetData>
    <row r="1" spans="1:19" ht="15.75" x14ac:dyDescent="0.25">
      <c r="A1" s="36" t="s">
        <v>93</v>
      </c>
      <c r="B1" s="6"/>
    </row>
    <row r="3" spans="1:19" ht="15.75" thickBot="1" x14ac:dyDescent="0.3"/>
    <row r="4" spans="1:19" x14ac:dyDescent="0.25">
      <c r="A4" s="403" t="s">
        <v>16</v>
      </c>
      <c r="B4" s="422"/>
      <c r="C4" s="422"/>
      <c r="D4" s="422"/>
      <c r="E4" s="425" t="s">
        <v>1</v>
      </c>
      <c r="F4" s="426"/>
      <c r="G4" s="421" t="s">
        <v>104</v>
      </c>
      <c r="H4" s="421"/>
      <c r="I4" s="176" t="s">
        <v>0</v>
      </c>
      <c r="K4" s="427" t="s">
        <v>19</v>
      </c>
      <c r="L4" s="421"/>
      <c r="M4" s="419" t="s">
        <v>104</v>
      </c>
      <c r="N4" s="420"/>
      <c r="O4" s="176" t="s">
        <v>0</v>
      </c>
      <c r="P4"/>
      <c r="Q4" s="433" t="s">
        <v>22</v>
      </c>
      <c r="R4" s="421"/>
      <c r="S4" s="176" t="s">
        <v>0</v>
      </c>
    </row>
    <row r="5" spans="1:19" x14ac:dyDescent="0.25">
      <c r="A5" s="423"/>
      <c r="B5" s="424"/>
      <c r="C5" s="424"/>
      <c r="D5" s="424"/>
      <c r="E5" s="428" t="s">
        <v>56</v>
      </c>
      <c r="F5" s="429"/>
      <c r="G5" s="430" t="str">
        <f>E5</f>
        <v>jan</v>
      </c>
      <c r="H5" s="430"/>
      <c r="I5" s="177" t="s">
        <v>127</v>
      </c>
      <c r="K5" s="431" t="str">
        <f>E5</f>
        <v>jan</v>
      </c>
      <c r="L5" s="430"/>
      <c r="M5" s="432" t="str">
        <f>E5</f>
        <v>jan</v>
      </c>
      <c r="N5" s="418"/>
      <c r="O5" s="177" t="str">
        <f>I5</f>
        <v>2022/2021</v>
      </c>
      <c r="P5"/>
      <c r="Q5" s="431" t="str">
        <f>E5</f>
        <v>jan</v>
      </c>
      <c r="R5" s="429"/>
      <c r="S5" s="177" t="str">
        <f>O5</f>
        <v>2022/2021</v>
      </c>
    </row>
    <row r="6" spans="1:19" ht="15.75" thickBot="1" x14ac:dyDescent="0.3">
      <c r="A6" s="404"/>
      <c r="B6" s="434"/>
      <c r="C6" s="434"/>
      <c r="D6" s="434"/>
      <c r="E6" s="120">
        <v>2021</v>
      </c>
      <c r="F6" s="192">
        <v>2022</v>
      </c>
      <c r="G6" s="230">
        <f>E6</f>
        <v>2021</v>
      </c>
      <c r="H6" s="185">
        <f>F6</f>
        <v>2022</v>
      </c>
      <c r="I6" s="177" t="s">
        <v>1</v>
      </c>
      <c r="K6" s="229">
        <f>E6</f>
        <v>2021</v>
      </c>
      <c r="L6" s="186">
        <f>F6</f>
        <v>2022</v>
      </c>
      <c r="M6" s="184">
        <f>G6</f>
        <v>2021</v>
      </c>
      <c r="N6" s="185">
        <f>H6</f>
        <v>2022</v>
      </c>
      <c r="O6" s="358">
        <v>1000</v>
      </c>
      <c r="P6"/>
      <c r="Q6" s="229">
        <f>E6</f>
        <v>2021</v>
      </c>
      <c r="R6" s="186">
        <f>F6</f>
        <v>2022</v>
      </c>
      <c r="S6" s="177"/>
    </row>
    <row r="7" spans="1:19" ht="24" customHeight="1" thickBot="1" x14ac:dyDescent="0.3">
      <c r="A7" s="18" t="s">
        <v>20</v>
      </c>
      <c r="B7" s="19"/>
      <c r="C7" s="19"/>
      <c r="D7" s="19"/>
      <c r="E7" s="23">
        <v>36440.349999999991</v>
      </c>
      <c r="F7" s="193">
        <v>25939.07</v>
      </c>
      <c r="G7" s="341">
        <f>E7/E15</f>
        <v>0.41840056095448608</v>
      </c>
      <c r="H7" s="342">
        <f>F7/F15</f>
        <v>0.31092644779568734</v>
      </c>
      <c r="I7" s="218">
        <f t="shared" ref="I7:I18" si="0">(F7-E7)/E7</f>
        <v>-0.28817725406040268</v>
      </c>
      <c r="J7" s="12"/>
      <c r="K7" s="23">
        <v>5256.0039999999999</v>
      </c>
      <c r="L7" s="193">
        <v>3461.9379999999996</v>
      </c>
      <c r="M7" s="341">
        <f>K7/K15</f>
        <v>0.47691682580517319</v>
      </c>
      <c r="N7" s="342">
        <f>L7/L15</f>
        <v>0.32237919736013076</v>
      </c>
      <c r="O7" s="218">
        <f t="shared" ref="O7:O18" si="1">(L7-K7)/K7</f>
        <v>-0.34133649822184309</v>
      </c>
      <c r="P7" s="52"/>
      <c r="Q7" s="251">
        <f t="shared" ref="Q7:Q18" si="2">(K7/E7)*10</f>
        <v>1.442358264945315</v>
      </c>
      <c r="R7" s="252">
        <f t="shared" ref="R7:R18" si="3">(L7/F7)*10</f>
        <v>1.3346422982782342</v>
      </c>
      <c r="S7" s="70">
        <f>(R7-Q7)/Q7</f>
        <v>-7.4680451649899018E-2</v>
      </c>
    </row>
    <row r="8" spans="1:19" s="9" customFormat="1" ht="24" customHeight="1" x14ac:dyDescent="0.25">
      <c r="A8" s="58"/>
      <c r="B8" s="237" t="s">
        <v>33</v>
      </c>
      <c r="C8" s="237"/>
      <c r="D8" s="238"/>
      <c r="E8" s="240">
        <v>19551.859999999997</v>
      </c>
      <c r="F8" s="241">
        <v>10439.289999999997</v>
      </c>
      <c r="G8" s="343">
        <f>E8/E7</f>
        <v>0.53654424285167412</v>
      </c>
      <c r="H8" s="344">
        <f>F8/F7</f>
        <v>0.40245428999574762</v>
      </c>
      <c r="I8" s="281">
        <f t="shared" si="0"/>
        <v>-0.46607177015383711</v>
      </c>
      <c r="J8" s="5"/>
      <c r="K8" s="240">
        <v>3942.4470000000006</v>
      </c>
      <c r="L8" s="241">
        <v>2126.0479999999998</v>
      </c>
      <c r="M8" s="348">
        <f>K8/K7</f>
        <v>0.7500844748215566</v>
      </c>
      <c r="N8" s="344">
        <f>L8/L7</f>
        <v>0.61412076126146686</v>
      </c>
      <c r="O8" s="282">
        <f t="shared" si="1"/>
        <v>-0.46072883161143335</v>
      </c>
      <c r="P8" s="57"/>
      <c r="Q8" s="253">
        <f t="shared" si="2"/>
        <v>2.0164050888253096</v>
      </c>
      <c r="R8" s="254">
        <f t="shared" si="3"/>
        <v>2.0365829476908872</v>
      </c>
      <c r="S8" s="242">
        <f t="shared" ref="S8:S18" si="4">(R8-Q8)/Q8</f>
        <v>1.0006847819121804E-2</v>
      </c>
    </row>
    <row r="9" spans="1:19" ht="24" customHeight="1" x14ac:dyDescent="0.25">
      <c r="A9" s="14"/>
      <c r="B9" s="1" t="s">
        <v>37</v>
      </c>
      <c r="D9" s="1"/>
      <c r="E9" s="25">
        <v>8425.32</v>
      </c>
      <c r="F9" s="188">
        <v>8309.9500000000025</v>
      </c>
      <c r="G9" s="345">
        <f>E9/E7</f>
        <v>0.23120853669078376</v>
      </c>
      <c r="H9" s="295">
        <f>F9/F7</f>
        <v>0.32036422277282889</v>
      </c>
      <c r="I9" s="242">
        <f t="shared" si="0"/>
        <v>-1.3693248446349476E-2</v>
      </c>
      <c r="J9" s="1"/>
      <c r="K9" s="25">
        <v>890.48699999999985</v>
      </c>
      <c r="L9" s="188">
        <v>886.16</v>
      </c>
      <c r="M9" s="345">
        <f>K9/K7</f>
        <v>0.16942281626878516</v>
      </c>
      <c r="N9" s="295">
        <f>L9/L7</f>
        <v>0.25597223289383003</v>
      </c>
      <c r="O9" s="242">
        <f t="shared" si="1"/>
        <v>-4.8591388756937326E-3</v>
      </c>
      <c r="P9" s="8"/>
      <c r="Q9" s="253">
        <f t="shared" si="2"/>
        <v>1.0569177194456709</v>
      </c>
      <c r="R9" s="254">
        <f t="shared" si="3"/>
        <v>1.0663842742736114</v>
      </c>
      <c r="S9" s="242">
        <f t="shared" si="4"/>
        <v>8.9567566649421341E-3</v>
      </c>
    </row>
    <row r="10" spans="1:19" ht="24" customHeight="1" thickBot="1" x14ac:dyDescent="0.3">
      <c r="A10" s="14"/>
      <c r="B10" s="1" t="s">
        <v>36</v>
      </c>
      <c r="D10" s="1"/>
      <c r="E10" s="25">
        <v>8463.1699999999983</v>
      </c>
      <c r="F10" s="188">
        <v>7189.83</v>
      </c>
      <c r="G10" s="345">
        <f>E10/E7</f>
        <v>0.23224722045754226</v>
      </c>
      <c r="H10" s="295">
        <f>F10/F7</f>
        <v>0.2771814872314235</v>
      </c>
      <c r="I10" s="250">
        <f t="shared" si="0"/>
        <v>-0.15045662559064732</v>
      </c>
      <c r="J10" s="1"/>
      <c r="K10" s="25">
        <v>423.07000000000005</v>
      </c>
      <c r="L10" s="188">
        <v>449.73</v>
      </c>
      <c r="M10" s="345">
        <f>K10/K7</f>
        <v>8.0492708909658373E-2</v>
      </c>
      <c r="N10" s="295">
        <f>L10/L7</f>
        <v>0.12990700584470319</v>
      </c>
      <c r="O10" s="284">
        <f t="shared" si="1"/>
        <v>6.30155766185264E-2</v>
      </c>
      <c r="P10" s="8"/>
      <c r="Q10" s="253">
        <f t="shared" si="2"/>
        <v>0.49989542925405034</v>
      </c>
      <c r="R10" s="254">
        <f t="shared" si="3"/>
        <v>0.62550853079975477</v>
      </c>
      <c r="S10" s="242">
        <f t="shared" si="4"/>
        <v>0.25127875590530152</v>
      </c>
    </row>
    <row r="11" spans="1:19" ht="24" customHeight="1" thickBot="1" x14ac:dyDescent="0.3">
      <c r="A11" s="18" t="s">
        <v>21</v>
      </c>
      <c r="B11" s="19"/>
      <c r="C11" s="19"/>
      <c r="D11" s="19"/>
      <c r="E11" s="23">
        <v>50654.06</v>
      </c>
      <c r="F11" s="193">
        <v>57486.029999999992</v>
      </c>
      <c r="G11" s="341">
        <f>E11/E15</f>
        <v>0.58159943904551403</v>
      </c>
      <c r="H11" s="342">
        <f>F11/F15</f>
        <v>0.68907355220431243</v>
      </c>
      <c r="I11" s="218">
        <f t="shared" si="0"/>
        <v>0.13487507220546574</v>
      </c>
      <c r="J11" s="12"/>
      <c r="K11" s="23">
        <v>5764.7939999999981</v>
      </c>
      <c r="L11" s="193">
        <v>7276.7760000000035</v>
      </c>
      <c r="M11" s="341">
        <f>K11/K15</f>
        <v>0.52308317419482686</v>
      </c>
      <c r="N11" s="342">
        <f>L11/L15</f>
        <v>0.67762080263986935</v>
      </c>
      <c r="O11" s="218">
        <f t="shared" si="1"/>
        <v>0.26227858272125698</v>
      </c>
      <c r="P11" s="8"/>
      <c r="Q11" s="255">
        <f t="shared" si="2"/>
        <v>1.1380714596223873</v>
      </c>
      <c r="R11" s="256">
        <f t="shared" si="3"/>
        <v>1.2658338034475514</v>
      </c>
      <c r="S11" s="72">
        <f t="shared" si="4"/>
        <v>0.11226214553131458</v>
      </c>
    </row>
    <row r="12" spans="1:19" s="9" customFormat="1" ht="24" customHeight="1" x14ac:dyDescent="0.25">
      <c r="A12" s="58"/>
      <c r="B12" s="5" t="s">
        <v>33</v>
      </c>
      <c r="C12" s="5"/>
      <c r="D12" s="5"/>
      <c r="E12" s="37">
        <v>32423.45</v>
      </c>
      <c r="F12" s="189">
        <v>25157.679999999993</v>
      </c>
      <c r="G12" s="345">
        <f>E12/E11</f>
        <v>0.64009577909450899</v>
      </c>
      <c r="H12" s="295">
        <f>F12/F11</f>
        <v>0.43763119491813918</v>
      </c>
      <c r="I12" s="281">
        <f t="shared" si="0"/>
        <v>-0.22408997191847282</v>
      </c>
      <c r="J12" s="5"/>
      <c r="K12" s="37">
        <v>4280.3859999999977</v>
      </c>
      <c r="L12" s="189">
        <v>4604.3420000000033</v>
      </c>
      <c r="M12" s="345">
        <f>K12/K11</f>
        <v>0.74250458906250583</v>
      </c>
      <c r="N12" s="295">
        <f>L12/L11</f>
        <v>0.63274477598321033</v>
      </c>
      <c r="O12" s="281">
        <f t="shared" si="1"/>
        <v>7.5683828514532508E-2</v>
      </c>
      <c r="P12" s="57"/>
      <c r="Q12" s="253">
        <f t="shared" si="2"/>
        <v>1.3201513102399645</v>
      </c>
      <c r="R12" s="254">
        <f t="shared" si="3"/>
        <v>1.8301934041612757</v>
      </c>
      <c r="S12" s="242">
        <f t="shared" si="4"/>
        <v>0.38635123865354548</v>
      </c>
    </row>
    <row r="13" spans="1:19" ht="24" customHeight="1" x14ac:dyDescent="0.25">
      <c r="A13" s="14"/>
      <c r="B13" s="5" t="s">
        <v>37</v>
      </c>
      <c r="D13" s="5"/>
      <c r="E13" s="217">
        <v>6131.51</v>
      </c>
      <c r="F13" s="215">
        <v>8653.4500000000007</v>
      </c>
      <c r="G13" s="345">
        <f>E13/E11</f>
        <v>0.12104676308276179</v>
      </c>
      <c r="H13" s="295">
        <f>F13/F11</f>
        <v>0.15053135518316366</v>
      </c>
      <c r="I13" s="242">
        <f t="shared" si="0"/>
        <v>0.41130814432333968</v>
      </c>
      <c r="J13" s="243"/>
      <c r="K13" s="217">
        <v>488</v>
      </c>
      <c r="L13" s="215">
        <v>645.19400000000007</v>
      </c>
      <c r="M13" s="345">
        <f>K13/K11</f>
        <v>8.4651767261761685E-2</v>
      </c>
      <c r="N13" s="295">
        <f>L13/L11</f>
        <v>8.8664815297323951E-2</v>
      </c>
      <c r="O13" s="242">
        <f t="shared" si="1"/>
        <v>0.32211885245901656</v>
      </c>
      <c r="P13" s="244"/>
      <c r="Q13" s="253">
        <f t="shared" si="2"/>
        <v>0.795888777805141</v>
      </c>
      <c r="R13" s="254">
        <f t="shared" si="3"/>
        <v>0.74559164263964084</v>
      </c>
      <c r="S13" s="242">
        <f t="shared" si="4"/>
        <v>-6.3196185909552435E-2</v>
      </c>
    </row>
    <row r="14" spans="1:19" ht="24" customHeight="1" thickBot="1" x14ac:dyDescent="0.3">
      <c r="A14" s="14"/>
      <c r="B14" s="1" t="s">
        <v>36</v>
      </c>
      <c r="D14" s="1"/>
      <c r="E14" s="217">
        <v>12099.099999999999</v>
      </c>
      <c r="F14" s="215">
        <v>23674.9</v>
      </c>
      <c r="G14" s="345">
        <f>E14/E11</f>
        <v>0.2388574578227293</v>
      </c>
      <c r="H14" s="295">
        <f>F14/F11</f>
        <v>0.41183744989869719</v>
      </c>
      <c r="I14" s="250">
        <f t="shared" si="0"/>
        <v>0.95674884908794899</v>
      </c>
      <c r="J14" s="243"/>
      <c r="K14" s="217">
        <v>996.4079999999999</v>
      </c>
      <c r="L14" s="215">
        <v>2027.2399999999996</v>
      </c>
      <c r="M14" s="345">
        <f>K14/K11</f>
        <v>0.17284364367573243</v>
      </c>
      <c r="N14" s="295">
        <f>L14/L11</f>
        <v>0.27859040871946567</v>
      </c>
      <c r="O14" s="284">
        <f t="shared" si="1"/>
        <v>1.0345480967635745</v>
      </c>
      <c r="P14" s="244"/>
      <c r="Q14" s="253">
        <f t="shared" si="2"/>
        <v>0.82353894091296054</v>
      </c>
      <c r="R14" s="254">
        <f t="shared" si="3"/>
        <v>0.85628239190028244</v>
      </c>
      <c r="S14" s="242">
        <f t="shared" si="4"/>
        <v>3.9759444709467039E-2</v>
      </c>
    </row>
    <row r="15" spans="1:19" ht="24" customHeight="1" thickBot="1" x14ac:dyDescent="0.3">
      <c r="A15" s="18" t="s">
        <v>12</v>
      </c>
      <c r="B15" s="19"/>
      <c r="C15" s="19"/>
      <c r="D15" s="19"/>
      <c r="E15" s="23">
        <v>87094.409999999974</v>
      </c>
      <c r="F15" s="193">
        <v>83425.100000000006</v>
      </c>
      <c r="G15" s="341">
        <f>G7+G11</f>
        <v>1</v>
      </c>
      <c r="H15" s="342">
        <f>H7+H11</f>
        <v>0.99999999999999978</v>
      </c>
      <c r="I15" s="218">
        <f t="shared" si="0"/>
        <v>-4.2130258417273504E-2</v>
      </c>
      <c r="J15" s="12"/>
      <c r="K15" s="23">
        <v>11020.797999999997</v>
      </c>
      <c r="L15" s="193">
        <v>10738.714000000002</v>
      </c>
      <c r="M15" s="341">
        <f>M7+M11</f>
        <v>1</v>
      </c>
      <c r="N15" s="342">
        <f>N7+N11</f>
        <v>1</v>
      </c>
      <c r="O15" s="218">
        <f t="shared" si="1"/>
        <v>-2.5595605690259031E-2</v>
      </c>
      <c r="P15" s="8"/>
      <c r="Q15" s="255">
        <f t="shared" si="2"/>
        <v>1.265385229660549</v>
      </c>
      <c r="R15" s="256">
        <f t="shared" si="3"/>
        <v>1.2872281843234232</v>
      </c>
      <c r="S15" s="72">
        <f t="shared" si="4"/>
        <v>1.7261901080300894E-2</v>
      </c>
    </row>
    <row r="16" spans="1:19" s="53" customFormat="1" ht="24" customHeight="1" x14ac:dyDescent="0.25">
      <c r="A16" s="239"/>
      <c r="B16" s="237" t="s">
        <v>33</v>
      </c>
      <c r="C16" s="237"/>
      <c r="D16" s="238"/>
      <c r="E16" s="240">
        <f>E8+E12</f>
        <v>51975.31</v>
      </c>
      <c r="F16" s="241">
        <f t="shared" ref="F16:F17" si="5">F8+F12</f>
        <v>35596.969999999987</v>
      </c>
      <c r="G16" s="343">
        <f>E16/E15</f>
        <v>0.5967697582428082</v>
      </c>
      <c r="H16" s="344">
        <f>F16/F15</f>
        <v>0.42669376482617322</v>
      </c>
      <c r="I16" s="282">
        <f t="shared" si="0"/>
        <v>-0.31511769722970412</v>
      </c>
      <c r="J16" s="5"/>
      <c r="K16" s="240">
        <f t="shared" ref="K16:L18" si="6">K8+K12</f>
        <v>8222.8329999999987</v>
      </c>
      <c r="L16" s="241">
        <f t="shared" si="6"/>
        <v>6730.3900000000031</v>
      </c>
      <c r="M16" s="348">
        <f>K16/K15</f>
        <v>0.74611956411867819</v>
      </c>
      <c r="N16" s="344">
        <f>L16/L15</f>
        <v>0.6267407810655915</v>
      </c>
      <c r="O16" s="282">
        <f t="shared" si="1"/>
        <v>-0.18149985534182633</v>
      </c>
      <c r="P16" s="57"/>
      <c r="Q16" s="253">
        <f t="shared" si="2"/>
        <v>1.5820652151954455</v>
      </c>
      <c r="R16" s="254">
        <f t="shared" si="3"/>
        <v>1.8907199123970397</v>
      </c>
      <c r="S16" s="242">
        <f t="shared" si="4"/>
        <v>0.1950960644586725</v>
      </c>
    </row>
    <row r="17" spans="1:19" ht="24" customHeight="1" x14ac:dyDescent="0.25">
      <c r="A17" s="14"/>
      <c r="B17" s="5" t="s">
        <v>37</v>
      </c>
      <c r="C17" s="5"/>
      <c r="D17" s="245"/>
      <c r="E17" s="217">
        <f>E9+E13</f>
        <v>14556.83</v>
      </c>
      <c r="F17" s="215">
        <f t="shared" si="5"/>
        <v>16963.400000000001</v>
      </c>
      <c r="G17" s="346">
        <f>E17/E15</f>
        <v>0.1671385109560993</v>
      </c>
      <c r="H17" s="295">
        <f>F17/F15</f>
        <v>0.20333688542177356</v>
      </c>
      <c r="I17" s="242">
        <f t="shared" si="0"/>
        <v>0.16532239505441787</v>
      </c>
      <c r="J17" s="243"/>
      <c r="K17" s="217">
        <f t="shared" si="6"/>
        <v>1378.4869999999999</v>
      </c>
      <c r="L17" s="215">
        <f t="shared" si="6"/>
        <v>1531.354</v>
      </c>
      <c r="M17" s="345">
        <f>K17/K15</f>
        <v>0.12508050687436612</v>
      </c>
      <c r="N17" s="295">
        <f>L17/L15</f>
        <v>0.14260124629448179</v>
      </c>
      <c r="O17" s="242">
        <f t="shared" si="1"/>
        <v>0.11089477086109641</v>
      </c>
      <c r="P17" s="244"/>
      <c r="Q17" s="253">
        <f t="shared" si="2"/>
        <v>0.94696922338173894</v>
      </c>
      <c r="R17" s="254">
        <f t="shared" si="3"/>
        <v>0.90274001674192661</v>
      </c>
      <c r="S17" s="242">
        <f t="shared" si="4"/>
        <v>-4.670606556976014E-2</v>
      </c>
    </row>
    <row r="18" spans="1:19" ht="24" customHeight="1" thickBot="1" x14ac:dyDescent="0.3">
      <c r="A18" s="15"/>
      <c r="B18" s="246" t="s">
        <v>36</v>
      </c>
      <c r="C18" s="246"/>
      <c r="D18" s="247"/>
      <c r="E18" s="248">
        <f>E10+E14</f>
        <v>20562.269999999997</v>
      </c>
      <c r="F18" s="249">
        <f>F10+F14</f>
        <v>30864.730000000003</v>
      </c>
      <c r="G18" s="347">
        <f>E18/E15</f>
        <v>0.23609173080109278</v>
      </c>
      <c r="H18" s="301">
        <f>F18/F15</f>
        <v>0.36996934975205303</v>
      </c>
      <c r="I18" s="283">
        <f t="shared" si="0"/>
        <v>0.50103709366718796</v>
      </c>
      <c r="J18" s="243"/>
      <c r="K18" s="248">
        <f t="shared" si="6"/>
        <v>1419.4780000000001</v>
      </c>
      <c r="L18" s="249">
        <f t="shared" si="6"/>
        <v>2476.9699999999993</v>
      </c>
      <c r="M18" s="347">
        <f>K18/K15</f>
        <v>0.1287999290069558</v>
      </c>
      <c r="N18" s="301">
        <f>L18/L15</f>
        <v>0.23065797263992679</v>
      </c>
      <c r="O18" s="250">
        <f t="shared" si="1"/>
        <v>0.74498653730455788</v>
      </c>
      <c r="P18" s="244"/>
      <c r="Q18" s="257">
        <f t="shared" si="2"/>
        <v>0.69033136905604309</v>
      </c>
      <c r="R18" s="258">
        <f t="shared" si="3"/>
        <v>0.80252443484844971</v>
      </c>
      <c r="S18" s="250">
        <f t="shared" si="4"/>
        <v>0.16252059637072419</v>
      </c>
    </row>
    <row r="19" spans="1:19" ht="6.75" customHeight="1" x14ac:dyDescent="0.25">
      <c r="Q19" s="259"/>
      <c r="R19" s="259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B16FEBD7-78D9-44A1-94C7-A55C8714AE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  <x14:conditionalFormatting xmlns:xm="http://schemas.microsoft.com/office/excel/2006/main">
          <x14:cfRule type="iconSet" priority="259" id="{B47E4463-070C-4172-9391-F3F92D3F3B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60" id="{8AEDCF02-B4D2-4DF9-B249-07339C6F1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5">
    <pageSetUpPr fitToPage="1"/>
  </sheetPr>
  <dimension ref="A1:P96"/>
  <sheetViews>
    <sheetView showGridLines="0" workbookViewId="0">
      <selection activeCell="L99" sqref="L99"/>
    </sheetView>
  </sheetViews>
  <sheetFormatPr defaultRowHeight="15" x14ac:dyDescent="0.25"/>
  <cols>
    <col min="1" max="1" width="34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6" t="s">
        <v>41</v>
      </c>
    </row>
    <row r="3" spans="1:16" ht="8.25" customHeight="1" thickBot="1" x14ac:dyDescent="0.3"/>
    <row r="4" spans="1:16" x14ac:dyDescent="0.25">
      <c r="A4" s="437" t="s">
        <v>3</v>
      </c>
      <c r="B4" s="425" t="s">
        <v>1</v>
      </c>
      <c r="C4" s="421"/>
      <c r="D4" s="425" t="s">
        <v>104</v>
      </c>
      <c r="E4" s="421"/>
      <c r="F4" s="176" t="s">
        <v>0</v>
      </c>
      <c r="H4" s="435" t="s">
        <v>19</v>
      </c>
      <c r="I4" s="436"/>
      <c r="J4" s="425" t="s">
        <v>104</v>
      </c>
      <c r="K4" s="426"/>
      <c r="L4" s="176" t="s">
        <v>0</v>
      </c>
      <c r="N4" s="433" t="s">
        <v>22</v>
      </c>
      <c r="O4" s="421"/>
      <c r="P4" s="176" t="s">
        <v>0</v>
      </c>
    </row>
    <row r="5" spans="1:16" x14ac:dyDescent="0.25">
      <c r="A5" s="438"/>
      <c r="B5" s="428" t="s">
        <v>56</v>
      </c>
      <c r="C5" s="430"/>
      <c r="D5" s="428" t="str">
        <f>B5</f>
        <v>jan</v>
      </c>
      <c r="E5" s="430"/>
      <c r="F5" s="177" t="s">
        <v>127</v>
      </c>
      <c r="H5" s="431" t="str">
        <f>B5</f>
        <v>jan</v>
      </c>
      <c r="I5" s="430"/>
      <c r="J5" s="428" t="str">
        <f>B5</f>
        <v>jan</v>
      </c>
      <c r="K5" s="429"/>
      <c r="L5" s="177" t="str">
        <f>F5</f>
        <v>2022/2021</v>
      </c>
      <c r="N5" s="431" t="str">
        <f>B5</f>
        <v>jan</v>
      </c>
      <c r="O5" s="429"/>
      <c r="P5" s="177" t="str">
        <f>F5</f>
        <v>2022/2021</v>
      </c>
    </row>
    <row r="6" spans="1:16" ht="19.5" customHeight="1" thickBot="1" x14ac:dyDescent="0.3">
      <c r="A6" s="439"/>
      <c r="B6" s="120">
        <f>'5'!E6</f>
        <v>2021</v>
      </c>
      <c r="C6" s="180">
        <f>'5'!F6</f>
        <v>2022</v>
      </c>
      <c r="D6" s="120">
        <f>B6</f>
        <v>2021</v>
      </c>
      <c r="E6" s="180">
        <f>C6</f>
        <v>2022</v>
      </c>
      <c r="F6" s="178" t="s">
        <v>1</v>
      </c>
      <c r="H6" s="31">
        <f>B6</f>
        <v>2021</v>
      </c>
      <c r="I6" s="180">
        <f>E6</f>
        <v>2022</v>
      </c>
      <c r="J6" s="120">
        <f>B6</f>
        <v>2021</v>
      </c>
      <c r="K6" s="180">
        <f>C6</f>
        <v>2022</v>
      </c>
      <c r="L6" s="357">
        <v>1000</v>
      </c>
      <c r="N6" s="31">
        <f>B6</f>
        <v>2021</v>
      </c>
      <c r="O6" s="180">
        <f>C6</f>
        <v>2022</v>
      </c>
      <c r="P6" s="178"/>
    </row>
    <row r="7" spans="1:16" ht="20.100000000000001" customHeight="1" x14ac:dyDescent="0.25">
      <c r="A7" s="14" t="s">
        <v>161</v>
      </c>
      <c r="B7" s="46">
        <v>13499.239999999998</v>
      </c>
      <c r="C7" s="195">
        <v>28230.230000000003</v>
      </c>
      <c r="D7" s="345">
        <f>B7/$B$33</f>
        <v>0.15499548134030644</v>
      </c>
      <c r="E7" s="344">
        <f>C7/$C$33</f>
        <v>0.33839012479457625</v>
      </c>
      <c r="F7" s="67">
        <f>(C7-B7)/B7</f>
        <v>1.0912458775456995</v>
      </c>
      <c r="H7" s="46">
        <v>1354.0629999999999</v>
      </c>
      <c r="I7" s="195">
        <v>2580.5620000000004</v>
      </c>
      <c r="J7" s="345">
        <f>H7/$H$33</f>
        <v>0.12286433341759821</v>
      </c>
      <c r="K7" s="344">
        <f>I7/$I$33</f>
        <v>0.24030456533249694</v>
      </c>
      <c r="L7" s="67">
        <f>(I7-H7)/H7</f>
        <v>0.9057916802984799</v>
      </c>
      <c r="N7" s="40">
        <f t="shared" ref="N7:N33" si="0">(H7/B7)*10</f>
        <v>1.0030660985359177</v>
      </c>
      <c r="O7" s="200">
        <f t="shared" ref="O7:O33" si="1">(I7/C7)*10</f>
        <v>0.91411299164052151</v>
      </c>
      <c r="P7" s="76">
        <f>(O7-N7)/N7</f>
        <v>-8.868120159302835E-2</v>
      </c>
    </row>
    <row r="8" spans="1:16" ht="20.100000000000001" customHeight="1" x14ac:dyDescent="0.25">
      <c r="A8" s="14" t="s">
        <v>153</v>
      </c>
      <c r="B8" s="25">
        <v>8925.82</v>
      </c>
      <c r="C8" s="188">
        <v>7769.920000000001</v>
      </c>
      <c r="D8" s="345">
        <f t="shared" ref="D8:D32" si="2">B8/$B$33</f>
        <v>0.10248441891965283</v>
      </c>
      <c r="E8" s="295">
        <f t="shared" ref="E8:E32" si="3">C8/$C$33</f>
        <v>9.3136478110304941E-2</v>
      </c>
      <c r="F8" s="67">
        <f t="shared" ref="F8:F33" si="4">(C8-B8)/B8</f>
        <v>-0.12950070693784982</v>
      </c>
      <c r="H8" s="25">
        <v>1182.3779999999997</v>
      </c>
      <c r="I8" s="188">
        <v>993.09</v>
      </c>
      <c r="J8" s="345">
        <f t="shared" ref="J8:J32" si="5">H8/$H$33</f>
        <v>0.10728606041050742</v>
      </c>
      <c r="K8" s="295">
        <f t="shared" ref="K8:K32" si="6">I8/$I$33</f>
        <v>9.2477553643760299E-2</v>
      </c>
      <c r="L8" s="67">
        <f t="shared" ref="L8:L33" si="7">(I8-H8)/H8</f>
        <v>-0.1600909353861453</v>
      </c>
      <c r="N8" s="40">
        <f t="shared" si="0"/>
        <v>1.3246715707912549</v>
      </c>
      <c r="O8" s="201">
        <f t="shared" si="1"/>
        <v>1.2781212676578393</v>
      </c>
      <c r="P8" s="67">
        <f t="shared" ref="P8:P71" si="8">(O8-N8)/N8</f>
        <v>-3.5141014693634641E-2</v>
      </c>
    </row>
    <row r="9" spans="1:16" ht="20.100000000000001" customHeight="1" x14ac:dyDescent="0.25">
      <c r="A9" s="14" t="s">
        <v>160</v>
      </c>
      <c r="B9" s="25">
        <v>2133.58</v>
      </c>
      <c r="C9" s="188">
        <v>2337.81</v>
      </c>
      <c r="D9" s="345">
        <f t="shared" si="2"/>
        <v>2.4497324225515739E-2</v>
      </c>
      <c r="E9" s="295">
        <f t="shared" si="3"/>
        <v>2.8022861225218788E-2</v>
      </c>
      <c r="F9" s="67">
        <f t="shared" si="4"/>
        <v>9.5721744673272172E-2</v>
      </c>
      <c r="H9" s="25">
        <v>376.48599999999999</v>
      </c>
      <c r="I9" s="188">
        <v>692.6149999999999</v>
      </c>
      <c r="J9" s="345">
        <f t="shared" si="5"/>
        <v>3.4161410090267505E-2</v>
      </c>
      <c r="K9" s="295">
        <f t="shared" si="6"/>
        <v>6.4497015191949392E-2</v>
      </c>
      <c r="L9" s="67">
        <f t="shared" si="7"/>
        <v>0.83968328171565454</v>
      </c>
      <c r="N9" s="40">
        <f t="shared" si="0"/>
        <v>1.7645740961201362</v>
      </c>
      <c r="O9" s="201">
        <f t="shared" si="1"/>
        <v>2.9626659138253322</v>
      </c>
      <c r="P9" s="67">
        <f t="shared" si="8"/>
        <v>0.6789694013640486</v>
      </c>
    </row>
    <row r="10" spans="1:16" ht="20.100000000000001" customHeight="1" x14ac:dyDescent="0.25">
      <c r="A10" s="14" t="s">
        <v>154</v>
      </c>
      <c r="B10" s="25">
        <v>2370.09</v>
      </c>
      <c r="C10" s="188">
        <v>2333.16</v>
      </c>
      <c r="D10" s="345">
        <f t="shared" si="2"/>
        <v>2.7212883123038555E-2</v>
      </c>
      <c r="E10" s="295">
        <f t="shared" si="3"/>
        <v>2.7967122604587825E-2</v>
      </c>
      <c r="F10" s="67">
        <f t="shared" si="4"/>
        <v>-1.5581686771388549E-2</v>
      </c>
      <c r="H10" s="25">
        <v>427.459</v>
      </c>
      <c r="I10" s="188">
        <v>669.60899999999992</v>
      </c>
      <c r="J10" s="345">
        <f t="shared" si="5"/>
        <v>3.8786574257145434E-2</v>
      </c>
      <c r="K10" s="295">
        <f t="shared" si="6"/>
        <v>6.2354673008332258E-2</v>
      </c>
      <c r="L10" s="67">
        <f t="shared" si="7"/>
        <v>0.56648707829288869</v>
      </c>
      <c r="N10" s="40">
        <f t="shared" si="0"/>
        <v>1.8035559831061267</v>
      </c>
      <c r="O10" s="201">
        <f t="shared" si="1"/>
        <v>2.8699660546212002</v>
      </c>
      <c r="P10" s="67">
        <f t="shared" si="8"/>
        <v>0.59128193496853743</v>
      </c>
    </row>
    <row r="11" spans="1:16" ht="20.100000000000001" customHeight="1" x14ac:dyDescent="0.25">
      <c r="A11" s="14" t="s">
        <v>156</v>
      </c>
      <c r="B11" s="25">
        <v>1900.64</v>
      </c>
      <c r="C11" s="188">
        <v>3326.82</v>
      </c>
      <c r="D11" s="345">
        <f t="shared" si="2"/>
        <v>2.1822755329532633E-2</v>
      </c>
      <c r="E11" s="295">
        <f t="shared" si="3"/>
        <v>3.987792642741813E-2</v>
      </c>
      <c r="F11" s="67">
        <f t="shared" si="4"/>
        <v>0.75036829699469654</v>
      </c>
      <c r="H11" s="25">
        <v>308.24399999999997</v>
      </c>
      <c r="I11" s="188">
        <v>588.47799999999995</v>
      </c>
      <c r="J11" s="345">
        <f t="shared" si="5"/>
        <v>2.7969299500816537E-2</v>
      </c>
      <c r="K11" s="295">
        <f t="shared" si="6"/>
        <v>5.4799671543538618E-2</v>
      </c>
      <c r="L11" s="67">
        <f t="shared" si="7"/>
        <v>0.90913042914055098</v>
      </c>
      <c r="N11" s="40">
        <f t="shared" si="0"/>
        <v>1.6217905547605016</v>
      </c>
      <c r="O11" s="201">
        <f t="shared" si="1"/>
        <v>1.7688904118647835</v>
      </c>
      <c r="P11" s="67">
        <f t="shared" si="8"/>
        <v>9.0702129613774246E-2</v>
      </c>
    </row>
    <row r="12" spans="1:16" ht="20.100000000000001" customHeight="1" x14ac:dyDescent="0.25">
      <c r="A12" s="14" t="s">
        <v>157</v>
      </c>
      <c r="B12" s="25">
        <v>3355.4300000000003</v>
      </c>
      <c r="C12" s="188">
        <v>3484.0600000000004</v>
      </c>
      <c r="D12" s="345">
        <f t="shared" si="2"/>
        <v>3.8526353183861065E-2</v>
      </c>
      <c r="E12" s="295">
        <f t="shared" si="3"/>
        <v>4.1762730880754113E-2</v>
      </c>
      <c r="F12" s="67">
        <f t="shared" si="4"/>
        <v>3.8334878093120729E-2</v>
      </c>
      <c r="H12" s="25">
        <v>460.33599999999996</v>
      </c>
      <c r="I12" s="188">
        <v>540.60199999999998</v>
      </c>
      <c r="J12" s="345">
        <f t="shared" si="5"/>
        <v>4.1769752063326074E-2</v>
      </c>
      <c r="K12" s="295">
        <f t="shared" si="6"/>
        <v>5.0341409595227121E-2</v>
      </c>
      <c r="L12" s="67">
        <f t="shared" si="7"/>
        <v>0.17436394285912904</v>
      </c>
      <c r="N12" s="40">
        <f t="shared" si="0"/>
        <v>1.3719135848460553</v>
      </c>
      <c r="O12" s="201">
        <f t="shared" si="1"/>
        <v>1.5516437719212639</v>
      </c>
      <c r="P12" s="67">
        <f t="shared" si="8"/>
        <v>0.13100693007233136</v>
      </c>
    </row>
    <row r="13" spans="1:16" ht="20.100000000000001" customHeight="1" x14ac:dyDescent="0.25">
      <c r="A13" s="14" t="s">
        <v>159</v>
      </c>
      <c r="B13" s="25">
        <v>8240.98</v>
      </c>
      <c r="C13" s="188">
        <v>6121.1199999999981</v>
      </c>
      <c r="D13" s="345">
        <f t="shared" si="2"/>
        <v>9.4621227699917834E-2</v>
      </c>
      <c r="E13" s="295">
        <f t="shared" si="3"/>
        <v>7.3372642046578285E-2</v>
      </c>
      <c r="F13" s="67">
        <f t="shared" si="4"/>
        <v>-0.25723396974631679</v>
      </c>
      <c r="H13" s="25">
        <v>545.43500000000006</v>
      </c>
      <c r="I13" s="188">
        <v>429.77600000000007</v>
      </c>
      <c r="J13" s="345">
        <f t="shared" si="5"/>
        <v>4.9491425212584421E-2</v>
      </c>
      <c r="K13" s="295">
        <f t="shared" si="6"/>
        <v>4.0021179444764049E-2</v>
      </c>
      <c r="L13" s="67">
        <f t="shared" si="7"/>
        <v>-0.2120490984260269</v>
      </c>
      <c r="N13" s="40">
        <f t="shared" si="0"/>
        <v>0.66185696361355084</v>
      </c>
      <c r="O13" s="201">
        <f t="shared" si="1"/>
        <v>0.70211987348720528</v>
      </c>
      <c r="P13" s="67">
        <f t="shared" si="8"/>
        <v>6.0833249610052299E-2</v>
      </c>
    </row>
    <row r="14" spans="1:16" ht="20.100000000000001" customHeight="1" x14ac:dyDescent="0.25">
      <c r="A14" s="14" t="s">
        <v>176</v>
      </c>
      <c r="B14" s="25">
        <v>10819.240000000002</v>
      </c>
      <c r="C14" s="188">
        <v>5111.9100000000008</v>
      </c>
      <c r="D14" s="345">
        <f t="shared" si="2"/>
        <v>0.12422427570265419</v>
      </c>
      <c r="E14" s="295">
        <f t="shared" si="3"/>
        <v>6.1275443481638027E-2</v>
      </c>
      <c r="F14" s="67">
        <f t="shared" si="4"/>
        <v>-0.52751672021324969</v>
      </c>
      <c r="H14" s="25">
        <v>559.2700000000001</v>
      </c>
      <c r="I14" s="188">
        <v>326.84399999999999</v>
      </c>
      <c r="J14" s="345">
        <f t="shared" si="5"/>
        <v>5.0746778953756337E-2</v>
      </c>
      <c r="K14" s="295">
        <f t="shared" si="6"/>
        <v>3.0436046625322163E-2</v>
      </c>
      <c r="L14" s="67">
        <f t="shared" si="7"/>
        <v>-0.41558817744559884</v>
      </c>
      <c r="N14" s="40">
        <f t="shared" si="0"/>
        <v>0.5169217061457182</v>
      </c>
      <c r="O14" s="201">
        <f t="shared" si="1"/>
        <v>0.63937745382841238</v>
      </c>
      <c r="P14" s="67">
        <f t="shared" si="8"/>
        <v>0.23689418770155957</v>
      </c>
    </row>
    <row r="15" spans="1:16" ht="20.100000000000001" customHeight="1" x14ac:dyDescent="0.25">
      <c r="A15" s="14" t="s">
        <v>164</v>
      </c>
      <c r="B15" s="25">
        <v>5343.15</v>
      </c>
      <c r="C15" s="188">
        <v>2232.09</v>
      </c>
      <c r="D15" s="345">
        <f t="shared" si="2"/>
        <v>6.1348943060754418E-2</v>
      </c>
      <c r="E15" s="295">
        <f t="shared" si="3"/>
        <v>2.675561671487358E-2</v>
      </c>
      <c r="F15" s="67">
        <f t="shared" si="4"/>
        <v>-0.58225204233457784</v>
      </c>
      <c r="H15" s="25">
        <v>980.80499999999995</v>
      </c>
      <c r="I15" s="188">
        <v>323.25300000000004</v>
      </c>
      <c r="J15" s="345">
        <f t="shared" si="5"/>
        <v>8.8995824077349003E-2</v>
      </c>
      <c r="K15" s="295">
        <f t="shared" si="6"/>
        <v>3.010164904289284E-2</v>
      </c>
      <c r="L15" s="67">
        <f t="shared" si="7"/>
        <v>-0.6704207258323519</v>
      </c>
      <c r="N15" s="40">
        <f t="shared" si="0"/>
        <v>1.8356306673029954</v>
      </c>
      <c r="O15" s="201">
        <f t="shared" si="1"/>
        <v>1.4482077335591308</v>
      </c>
      <c r="P15" s="67">
        <f t="shared" si="8"/>
        <v>-0.21105712638429966</v>
      </c>
    </row>
    <row r="16" spans="1:16" ht="20.100000000000001" customHeight="1" x14ac:dyDescent="0.25">
      <c r="A16" s="14" t="s">
        <v>168</v>
      </c>
      <c r="B16" s="25">
        <v>1039.0999999999999</v>
      </c>
      <c r="C16" s="188">
        <v>980.13</v>
      </c>
      <c r="D16" s="345">
        <f t="shared" si="2"/>
        <v>1.1930731260479289E-2</v>
      </c>
      <c r="E16" s="295">
        <f t="shared" si="3"/>
        <v>1.1748622416994405E-2</v>
      </c>
      <c r="F16" s="67">
        <f t="shared" si="4"/>
        <v>-5.6751034549128977E-2</v>
      </c>
      <c r="H16" s="25">
        <v>295.26400000000001</v>
      </c>
      <c r="I16" s="188">
        <v>280.05399999999997</v>
      </c>
      <c r="J16" s="345">
        <f t="shared" si="5"/>
        <v>2.6791526348636456E-2</v>
      </c>
      <c r="K16" s="295">
        <f t="shared" si="6"/>
        <v>2.6078914104612515E-2</v>
      </c>
      <c r="L16" s="67">
        <f t="shared" si="7"/>
        <v>-5.151322206567694E-2</v>
      </c>
      <c r="N16" s="40">
        <f t="shared" si="0"/>
        <v>2.8415359445674144</v>
      </c>
      <c r="O16" s="201">
        <f t="shared" si="1"/>
        <v>2.8573148459898174</v>
      </c>
      <c r="P16" s="67">
        <f t="shared" si="8"/>
        <v>5.552948028889052E-3</v>
      </c>
    </row>
    <row r="17" spans="1:16" ht="20.100000000000001" customHeight="1" x14ac:dyDescent="0.25">
      <c r="A17" s="14" t="s">
        <v>163</v>
      </c>
      <c r="B17" s="25">
        <v>1367.1100000000001</v>
      </c>
      <c r="C17" s="188">
        <v>2013.6200000000001</v>
      </c>
      <c r="D17" s="345">
        <f t="shared" si="2"/>
        <v>1.569687423107867E-2</v>
      </c>
      <c r="E17" s="295">
        <f t="shared" si="3"/>
        <v>2.4136860489229261E-2</v>
      </c>
      <c r="F17" s="67">
        <f t="shared" si="4"/>
        <v>0.47290269254119999</v>
      </c>
      <c r="H17" s="25">
        <v>192.91799999999998</v>
      </c>
      <c r="I17" s="188">
        <v>280.01300000000003</v>
      </c>
      <c r="J17" s="345">
        <f t="shared" si="5"/>
        <v>1.7504903002486746E-2</v>
      </c>
      <c r="K17" s="295">
        <f t="shared" si="6"/>
        <v>2.6075096142796982E-2</v>
      </c>
      <c r="L17" s="67">
        <f t="shared" si="7"/>
        <v>0.45146124260048343</v>
      </c>
      <c r="N17" s="40">
        <f t="shared" si="0"/>
        <v>1.4111373627579344</v>
      </c>
      <c r="O17" s="201">
        <f t="shared" si="1"/>
        <v>1.3905950477249929</v>
      </c>
      <c r="P17" s="67">
        <f t="shared" si="8"/>
        <v>-1.4557275269640343E-2</v>
      </c>
    </row>
    <row r="18" spans="1:16" ht="20.100000000000001" customHeight="1" x14ac:dyDescent="0.25">
      <c r="A18" s="14" t="s">
        <v>166</v>
      </c>
      <c r="B18" s="25">
        <v>3003.49</v>
      </c>
      <c r="C18" s="188">
        <v>2094.08</v>
      </c>
      <c r="D18" s="345">
        <f t="shared" si="2"/>
        <v>3.4485450903220999E-2</v>
      </c>
      <c r="E18" s="295">
        <f t="shared" si="3"/>
        <v>2.5101318428146922E-2</v>
      </c>
      <c r="F18" s="67">
        <f t="shared" si="4"/>
        <v>-0.30278442744940048</v>
      </c>
      <c r="H18" s="25">
        <v>353.22299999999996</v>
      </c>
      <c r="I18" s="188">
        <v>262.24200000000002</v>
      </c>
      <c r="J18" s="345">
        <f t="shared" si="5"/>
        <v>3.205058290697279E-2</v>
      </c>
      <c r="K18" s="295">
        <f t="shared" si="6"/>
        <v>2.4420242498310311E-2</v>
      </c>
      <c r="L18" s="67">
        <f t="shared" si="7"/>
        <v>-0.25757382729890166</v>
      </c>
      <c r="N18" s="40">
        <f t="shared" si="0"/>
        <v>1.1760418712897329</v>
      </c>
      <c r="O18" s="201">
        <f t="shared" si="1"/>
        <v>1.2523017267726164</v>
      </c>
      <c r="P18" s="67">
        <f t="shared" si="8"/>
        <v>6.4844507108621399E-2</v>
      </c>
    </row>
    <row r="19" spans="1:16" ht="20.100000000000001" customHeight="1" x14ac:dyDescent="0.25">
      <c r="A19" s="14" t="s">
        <v>177</v>
      </c>
      <c r="B19" s="25">
        <v>2420.04</v>
      </c>
      <c r="C19" s="188">
        <v>3090.5999999999995</v>
      </c>
      <c r="D19" s="345">
        <f t="shared" si="2"/>
        <v>2.7786398690800022E-2</v>
      </c>
      <c r="E19" s="295">
        <f t="shared" si="3"/>
        <v>3.704640449936529E-2</v>
      </c>
      <c r="F19" s="67">
        <f t="shared" si="4"/>
        <v>0.27708632915158404</v>
      </c>
      <c r="H19" s="25">
        <v>198.029</v>
      </c>
      <c r="I19" s="188">
        <v>253.02800000000002</v>
      </c>
      <c r="J19" s="345">
        <f t="shared" si="5"/>
        <v>1.7968662523349031E-2</v>
      </c>
      <c r="K19" s="295">
        <f t="shared" si="6"/>
        <v>2.3562225421032718E-2</v>
      </c>
      <c r="L19" s="67">
        <f t="shared" si="7"/>
        <v>0.27773204934630796</v>
      </c>
      <c r="N19" s="40">
        <f t="shared" si="0"/>
        <v>0.8182881274689674</v>
      </c>
      <c r="O19" s="201">
        <f t="shared" si="1"/>
        <v>0.81870187018701879</v>
      </c>
      <c r="P19" s="67">
        <f t="shared" si="8"/>
        <v>5.0561984729160278E-4</v>
      </c>
    </row>
    <row r="20" spans="1:16" ht="20.100000000000001" customHeight="1" x14ac:dyDescent="0.25">
      <c r="A20" s="14" t="s">
        <v>165</v>
      </c>
      <c r="B20" s="25">
        <v>1200.07</v>
      </c>
      <c r="C20" s="188">
        <v>1438.16</v>
      </c>
      <c r="D20" s="345">
        <f t="shared" si="2"/>
        <v>1.3778955503573652E-2</v>
      </c>
      <c r="E20" s="295">
        <f t="shared" si="3"/>
        <v>1.723893648314476E-2</v>
      </c>
      <c r="F20" s="67">
        <f t="shared" si="4"/>
        <v>0.19839676018898911</v>
      </c>
      <c r="H20" s="25">
        <v>183.25799999999998</v>
      </c>
      <c r="I20" s="188">
        <v>222.35999999999999</v>
      </c>
      <c r="J20" s="345">
        <f t="shared" si="5"/>
        <v>1.6628378453175528E-2</v>
      </c>
      <c r="K20" s="295">
        <f t="shared" si="6"/>
        <v>2.0706389983009131E-2</v>
      </c>
      <c r="L20" s="67">
        <f t="shared" si="7"/>
        <v>0.21337131257571298</v>
      </c>
      <c r="N20" s="40">
        <f t="shared" si="0"/>
        <v>1.5270609214462487</v>
      </c>
      <c r="O20" s="201">
        <f t="shared" si="1"/>
        <v>1.5461422929298547</v>
      </c>
      <c r="P20" s="67">
        <f t="shared" si="8"/>
        <v>1.249548804217609E-2</v>
      </c>
    </row>
    <row r="21" spans="1:16" ht="20.100000000000001" customHeight="1" x14ac:dyDescent="0.25">
      <c r="A21" s="14" t="s">
        <v>155</v>
      </c>
      <c r="B21" s="25">
        <v>1225.2700000000002</v>
      </c>
      <c r="C21" s="188">
        <v>587.57000000000005</v>
      </c>
      <c r="D21" s="345">
        <f t="shared" si="2"/>
        <v>1.4068296690912774E-2</v>
      </c>
      <c r="E21" s="295">
        <f t="shared" si="3"/>
        <v>7.0430841557277126E-3</v>
      </c>
      <c r="F21" s="67">
        <f t="shared" si="4"/>
        <v>-0.52045671566267027</v>
      </c>
      <c r="H21" s="25">
        <v>206.505</v>
      </c>
      <c r="I21" s="188">
        <v>197.53899999999999</v>
      </c>
      <c r="J21" s="345">
        <f t="shared" si="5"/>
        <v>1.8737753835974487E-2</v>
      </c>
      <c r="K21" s="295">
        <f t="shared" si="6"/>
        <v>1.8395033148289445E-2</v>
      </c>
      <c r="L21" s="67">
        <f t="shared" si="7"/>
        <v>-4.3417834919251393E-2</v>
      </c>
      <c r="N21" s="40">
        <f t="shared" si="0"/>
        <v>1.6853836297305897</v>
      </c>
      <c r="O21" s="201">
        <f t="shared" si="1"/>
        <v>3.3619653828480005</v>
      </c>
      <c r="P21" s="67">
        <f t="shared" si="8"/>
        <v>0.99477752337336633</v>
      </c>
    </row>
    <row r="22" spans="1:16" ht="20.100000000000001" customHeight="1" x14ac:dyDescent="0.25">
      <c r="A22" s="14" t="s">
        <v>192</v>
      </c>
      <c r="B22" s="25">
        <v>891.55</v>
      </c>
      <c r="C22" s="188">
        <v>1031.3799999999999</v>
      </c>
      <c r="D22" s="345">
        <f t="shared" si="2"/>
        <v>1.0236592681436157E-2</v>
      </c>
      <c r="E22" s="295">
        <f t="shared" si="3"/>
        <v>1.2362945923948546E-2</v>
      </c>
      <c r="F22" s="67">
        <f t="shared" si="4"/>
        <v>0.15683921260725694</v>
      </c>
      <c r="H22" s="25">
        <v>126.94199999999999</v>
      </c>
      <c r="I22" s="188">
        <v>184.01</v>
      </c>
      <c r="J22" s="345">
        <f t="shared" si="5"/>
        <v>1.1518403658246886E-2</v>
      </c>
      <c r="K22" s="295">
        <f t="shared" si="6"/>
        <v>1.7135198870181282E-2</v>
      </c>
      <c r="L22" s="67">
        <f t="shared" si="7"/>
        <v>0.4495596414110381</v>
      </c>
      <c r="N22" s="40">
        <f t="shared" si="0"/>
        <v>1.4238348942852337</v>
      </c>
      <c r="O22" s="201">
        <f t="shared" si="1"/>
        <v>1.7841144873858328</v>
      </c>
      <c r="P22" s="67">
        <f t="shared" si="8"/>
        <v>0.25303467034459759</v>
      </c>
    </row>
    <row r="23" spans="1:16" ht="20.100000000000001" customHeight="1" x14ac:dyDescent="0.25">
      <c r="A23" s="14" t="s">
        <v>196</v>
      </c>
      <c r="B23" s="25">
        <v>1</v>
      </c>
      <c r="C23" s="188">
        <v>27.33</v>
      </c>
      <c r="D23" s="345">
        <f t="shared" si="2"/>
        <v>1.1481793148377721E-5</v>
      </c>
      <c r="E23" s="295">
        <f t="shared" si="3"/>
        <v>3.2759924770842347E-4</v>
      </c>
      <c r="F23" s="67">
        <f t="shared" si="4"/>
        <v>26.33</v>
      </c>
      <c r="H23" s="25">
        <v>32.286000000000001</v>
      </c>
      <c r="I23" s="188">
        <v>182.60000000000002</v>
      </c>
      <c r="J23" s="345">
        <f t="shared" si="5"/>
        <v>2.9295519253687433E-3</v>
      </c>
      <c r="K23" s="295">
        <f t="shared" si="6"/>
        <v>1.7003898232134683E-2</v>
      </c>
      <c r="L23" s="67">
        <f t="shared" si="7"/>
        <v>4.6557021619277714</v>
      </c>
      <c r="N23" s="40">
        <f t="shared" si="0"/>
        <v>322.86</v>
      </c>
      <c r="O23" s="201">
        <f t="shared" si="1"/>
        <v>66.813025978777915</v>
      </c>
      <c r="P23" s="67">
        <f t="shared" si="8"/>
        <v>-0.79305883051855952</v>
      </c>
    </row>
    <row r="24" spans="1:16" ht="20.100000000000001" customHeight="1" x14ac:dyDescent="0.25">
      <c r="A24" s="14" t="s">
        <v>180</v>
      </c>
      <c r="B24" s="25">
        <v>215.73</v>
      </c>
      <c r="C24" s="188">
        <v>641.84</v>
      </c>
      <c r="D24" s="345">
        <f t="shared" si="2"/>
        <v>2.4769672358995257E-3</v>
      </c>
      <c r="E24" s="295">
        <f t="shared" si="3"/>
        <v>7.69360779909164E-3</v>
      </c>
      <c r="F24" s="67">
        <f t="shared" si="4"/>
        <v>1.9752004820840867</v>
      </c>
      <c r="H24" s="25">
        <v>60.921999999999997</v>
      </c>
      <c r="I24" s="188">
        <v>181.99300000000002</v>
      </c>
      <c r="J24" s="345">
        <f t="shared" si="5"/>
        <v>5.5279118626437021E-3</v>
      </c>
      <c r="K24" s="295">
        <f t="shared" si="6"/>
        <v>1.6947373773060718E-2</v>
      </c>
      <c r="L24" s="67">
        <f t="shared" si="7"/>
        <v>1.987311644397755</v>
      </c>
      <c r="N24" s="40">
        <f t="shared" si="0"/>
        <v>2.8239929541556572</v>
      </c>
      <c r="O24" s="201">
        <f t="shared" si="1"/>
        <v>2.8354885952885454</v>
      </c>
      <c r="P24" s="67">
        <f t="shared" si="8"/>
        <v>4.0707046085124588E-3</v>
      </c>
    </row>
    <row r="25" spans="1:16" ht="20.100000000000001" customHeight="1" x14ac:dyDescent="0.25">
      <c r="A25" s="14" t="s">
        <v>170</v>
      </c>
      <c r="B25" s="25">
        <v>311.52999999999997</v>
      </c>
      <c r="C25" s="188">
        <v>239.4</v>
      </c>
      <c r="D25" s="345">
        <f t="shared" si="2"/>
        <v>3.5769230195141113E-3</v>
      </c>
      <c r="E25" s="295">
        <f t="shared" si="3"/>
        <v>2.8696399524843243E-3</v>
      </c>
      <c r="F25" s="67">
        <f t="shared" si="4"/>
        <v>-0.23153468365807459</v>
      </c>
      <c r="H25" s="25">
        <v>72.166999999999987</v>
      </c>
      <c r="I25" s="188">
        <v>172.61600000000001</v>
      </c>
      <c r="J25" s="345">
        <f t="shared" si="5"/>
        <v>6.5482553985655098E-3</v>
      </c>
      <c r="K25" s="295">
        <f t="shared" si="6"/>
        <v>1.6074177969540856E-2</v>
      </c>
      <c r="L25" s="67">
        <f t="shared" si="7"/>
        <v>1.3918965732259903</v>
      </c>
      <c r="N25" s="40">
        <f t="shared" si="0"/>
        <v>2.3165345231598882</v>
      </c>
      <c r="O25" s="201">
        <f t="shared" si="1"/>
        <v>7.2103592314118634</v>
      </c>
      <c r="P25" s="67">
        <f t="shared" si="8"/>
        <v>2.112562821458198</v>
      </c>
    </row>
    <row r="26" spans="1:16" ht="20.100000000000001" customHeight="1" x14ac:dyDescent="0.25">
      <c r="A26" s="14" t="s">
        <v>162</v>
      </c>
      <c r="B26" s="25">
        <v>1435.53</v>
      </c>
      <c r="C26" s="188">
        <v>1007.83</v>
      </c>
      <c r="D26" s="345">
        <f t="shared" si="2"/>
        <v>1.6482458518290669E-2</v>
      </c>
      <c r="E26" s="295">
        <f t="shared" si="3"/>
        <v>1.2080656780753034E-2</v>
      </c>
      <c r="F26" s="67">
        <f t="shared" si="4"/>
        <v>-0.29793874039553331</v>
      </c>
      <c r="H26" s="25">
        <v>276.67099999999999</v>
      </c>
      <c r="I26" s="188">
        <v>135.72899999999998</v>
      </c>
      <c r="J26" s="345">
        <f t="shared" si="5"/>
        <v>2.5104443435039817E-2</v>
      </c>
      <c r="K26" s="295">
        <f t="shared" si="6"/>
        <v>1.2639222908813842E-2</v>
      </c>
      <c r="L26" s="67">
        <f t="shared" si="7"/>
        <v>-0.50942093678050826</v>
      </c>
      <c r="N26" s="40">
        <f t="shared" si="0"/>
        <v>1.9273090774835775</v>
      </c>
      <c r="O26" s="201">
        <f t="shared" si="1"/>
        <v>1.3467449867537182</v>
      </c>
      <c r="P26" s="67">
        <f t="shared" si="8"/>
        <v>-0.30123040331853895</v>
      </c>
    </row>
    <row r="27" spans="1:16" ht="20.100000000000001" customHeight="1" x14ac:dyDescent="0.25">
      <c r="A27" s="14" t="s">
        <v>201</v>
      </c>
      <c r="B27" s="25">
        <v>240</v>
      </c>
      <c r="C27" s="188">
        <v>480</v>
      </c>
      <c r="D27" s="345">
        <f t="shared" si="2"/>
        <v>2.7556303556106531E-3</v>
      </c>
      <c r="E27" s="295">
        <f t="shared" si="3"/>
        <v>5.7536640651314769E-3</v>
      </c>
      <c r="F27" s="67">
        <f t="shared" si="4"/>
        <v>1</v>
      </c>
      <c r="H27" s="25">
        <v>66.239999999999995</v>
      </c>
      <c r="I27" s="188">
        <v>132.47999999999999</v>
      </c>
      <c r="J27" s="345">
        <f t="shared" si="5"/>
        <v>6.0104540524197961E-3</v>
      </c>
      <c r="K27" s="295">
        <f t="shared" si="6"/>
        <v>1.2336672715187307E-2</v>
      </c>
      <c r="L27" s="67">
        <f t="shared" si="7"/>
        <v>1</v>
      </c>
      <c r="N27" s="40">
        <f t="shared" si="0"/>
        <v>2.76</v>
      </c>
      <c r="O27" s="201">
        <f t="shared" si="1"/>
        <v>2.76</v>
      </c>
      <c r="P27" s="67">
        <f t="shared" si="8"/>
        <v>0</v>
      </c>
    </row>
    <row r="28" spans="1:16" ht="20.100000000000001" customHeight="1" x14ac:dyDescent="0.25">
      <c r="A28" s="14" t="s">
        <v>198</v>
      </c>
      <c r="B28" s="25">
        <v>3124.0099999999998</v>
      </c>
      <c r="C28" s="188">
        <v>3850.22</v>
      </c>
      <c r="D28" s="345">
        <f t="shared" si="2"/>
        <v>3.586923661346348E-2</v>
      </c>
      <c r="E28" s="295">
        <f t="shared" si="3"/>
        <v>4.6151817618438569E-2</v>
      </c>
      <c r="F28" s="67">
        <f t="shared" ref="F28:F29" si="9">(C28-B28)/B28</f>
        <v>0.23246084359525102</v>
      </c>
      <c r="H28" s="25">
        <v>101.01700000000001</v>
      </c>
      <c r="I28" s="188">
        <v>108.32199999999999</v>
      </c>
      <c r="J28" s="345">
        <f t="shared" si="5"/>
        <v>9.1660331674711746E-3</v>
      </c>
      <c r="K28" s="295">
        <f t="shared" si="6"/>
        <v>1.008705511665549E-2</v>
      </c>
      <c r="L28" s="67">
        <f t="shared" ref="L28" si="10">(I28-H28)/H28</f>
        <v>7.2314560915489254E-2</v>
      </c>
      <c r="N28" s="40">
        <f t="shared" si="0"/>
        <v>0.32335683944673677</v>
      </c>
      <c r="O28" s="201">
        <f t="shared" si="1"/>
        <v>0.28133976759769574</v>
      </c>
      <c r="P28" s="67">
        <f t="shared" ref="P28" si="11">(O28-N28)/N28</f>
        <v>-0.12994026018108104</v>
      </c>
    </row>
    <row r="29" spans="1:16" ht="20.100000000000001" customHeight="1" x14ac:dyDescent="0.25">
      <c r="A29" s="14" t="s">
        <v>158</v>
      </c>
      <c r="B29" s="25">
        <v>714.44999999999993</v>
      </c>
      <c r="C29" s="188">
        <v>415.31</v>
      </c>
      <c r="D29" s="345">
        <f t="shared" si="2"/>
        <v>8.2031671148584621E-3</v>
      </c>
      <c r="E29" s="295">
        <f t="shared" si="3"/>
        <v>4.9782379643536533E-3</v>
      </c>
      <c r="F29" s="67">
        <f t="shared" si="9"/>
        <v>-0.418699699069214</v>
      </c>
      <c r="H29" s="25">
        <v>160.435</v>
      </c>
      <c r="I29" s="188">
        <v>100.90599999999999</v>
      </c>
      <c r="J29" s="345">
        <f t="shared" si="5"/>
        <v>1.455747578351404E-2</v>
      </c>
      <c r="K29" s="295">
        <f t="shared" si="6"/>
        <v>9.3964696331422879E-3</v>
      </c>
      <c r="L29" s="67">
        <f t="shared" ref="L29:L32" si="12">(I29-H29)/H29</f>
        <v>-0.37104746470533245</v>
      </c>
      <c r="N29" s="40">
        <f t="shared" ref="N29:N30" si="13">(H29/B29)*10</f>
        <v>2.2455735180908394</v>
      </c>
      <c r="O29" s="201">
        <f t="shared" ref="O29:O30" si="14">(I29/C29)*10</f>
        <v>2.4296549565384891</v>
      </c>
      <c r="P29" s="67">
        <f t="shared" ref="P29:P30" si="15">(O29-N29)/N29</f>
        <v>8.1975244615528589E-2</v>
      </c>
    </row>
    <row r="30" spans="1:16" ht="20.100000000000001" customHeight="1" x14ac:dyDescent="0.25">
      <c r="A30" s="14" t="s">
        <v>169</v>
      </c>
      <c r="B30" s="25">
        <v>2841.69</v>
      </c>
      <c r="C30" s="188">
        <v>481.65000000000003</v>
      </c>
      <c r="D30" s="345">
        <f t="shared" si="2"/>
        <v>3.2627696771813486E-2</v>
      </c>
      <c r="E30" s="295">
        <f t="shared" si="3"/>
        <v>5.7734422853553671E-3</v>
      </c>
      <c r="F30" s="67">
        <f t="shared" si="4"/>
        <v>-0.83050579056828855</v>
      </c>
      <c r="H30" s="25">
        <v>584.38400000000001</v>
      </c>
      <c r="I30" s="188">
        <v>92.688999999999993</v>
      </c>
      <c r="J30" s="345">
        <f t="shared" si="5"/>
        <v>5.3025561306903536E-2</v>
      </c>
      <c r="K30" s="295">
        <f t="shared" si="6"/>
        <v>8.6312942126962281E-3</v>
      </c>
      <c r="L30" s="67">
        <f t="shared" si="12"/>
        <v>-0.84139025024641334</v>
      </c>
      <c r="N30" s="40">
        <f t="shared" si="13"/>
        <v>2.0564663985163758</v>
      </c>
      <c r="O30" s="201">
        <f t="shared" si="14"/>
        <v>1.9244056887781582</v>
      </c>
      <c r="P30" s="67">
        <f t="shared" si="15"/>
        <v>-6.4217295178512004E-2</v>
      </c>
    </row>
    <row r="31" spans="1:16" ht="20.100000000000001" customHeight="1" x14ac:dyDescent="0.25">
      <c r="A31" s="14" t="s">
        <v>194</v>
      </c>
      <c r="B31" s="25">
        <v>168.52999999999997</v>
      </c>
      <c r="C31" s="188">
        <v>395.82</v>
      </c>
      <c r="D31" s="345">
        <f t="shared" si="2"/>
        <v>1.9350265992960972E-3</v>
      </c>
      <c r="E31" s="295">
        <f t="shared" si="3"/>
        <v>4.7446152297090441E-3</v>
      </c>
      <c r="F31" s="67">
        <f t="shared" si="4"/>
        <v>1.3486619592950813</v>
      </c>
      <c r="H31" s="25">
        <v>42.169000000000004</v>
      </c>
      <c r="I31" s="188">
        <v>81.617999999999995</v>
      </c>
      <c r="J31" s="345">
        <f t="shared" si="5"/>
        <v>3.8263109440895291E-3</v>
      </c>
      <c r="K31" s="295">
        <f t="shared" si="6"/>
        <v>7.6003514014806586E-3</v>
      </c>
      <c r="L31" s="67">
        <f t="shared" si="12"/>
        <v>0.93549764044677342</v>
      </c>
      <c r="N31" s="40">
        <f t="shared" ref="N31:N32" si="16">(H31/B31)*10</f>
        <v>2.5021657865068541</v>
      </c>
      <c r="O31" s="201">
        <f t="shared" ref="O31:O32" si="17">(I31/C31)*10</f>
        <v>2.0619978778232531</v>
      </c>
      <c r="P31" s="67">
        <f t="shared" ref="P31:P32" si="18">(O31-N31)/N31</f>
        <v>-0.17591476594286623</v>
      </c>
    </row>
    <row r="32" spans="1:16" ht="20.100000000000001" customHeight="1" thickBot="1" x14ac:dyDescent="0.3">
      <c r="A32" s="14" t="s">
        <v>17</v>
      </c>
      <c r="B32" s="25">
        <f>B33-SUM(B7:B31)</f>
        <v>10307.139999999985</v>
      </c>
      <c r="C32" s="188">
        <f>C33-SUM(C7:C31)</f>
        <v>3703.0399999999936</v>
      </c>
      <c r="D32" s="345">
        <f t="shared" si="2"/>
        <v>0.11834444943136978</v>
      </c>
      <c r="E32" s="295">
        <f t="shared" si="3"/>
        <v>4.4387600374467553E-2</v>
      </c>
      <c r="F32" s="67">
        <f t="shared" si="4"/>
        <v>-0.64073060034112284</v>
      </c>
      <c r="H32" s="25">
        <f>H33-SUM(H7:H31)</f>
        <v>1873.8920000000035</v>
      </c>
      <c r="I32" s="188">
        <f>I33-SUM(I7:I31)</f>
        <v>725.68600000000151</v>
      </c>
      <c r="J32" s="345">
        <f t="shared" si="5"/>
        <v>0.17003233341179133</v>
      </c>
      <c r="K32" s="295">
        <f t="shared" si="6"/>
        <v>6.7576620440771701E-2</v>
      </c>
      <c r="L32" s="67">
        <f t="shared" si="12"/>
        <v>-0.61273862100910825</v>
      </c>
      <c r="N32" s="40">
        <f t="shared" si="16"/>
        <v>1.8180523404164552</v>
      </c>
      <c r="O32" s="201">
        <f t="shared" si="17"/>
        <v>1.9597033788454965</v>
      </c>
      <c r="P32" s="67">
        <f t="shared" si="18"/>
        <v>7.7913619580717741E-2</v>
      </c>
    </row>
    <row r="33" spans="1:16" ht="26.25" customHeight="1" thickBot="1" x14ac:dyDescent="0.3">
      <c r="A33" s="18" t="s">
        <v>18</v>
      </c>
      <c r="B33" s="23">
        <v>87094.409999999989</v>
      </c>
      <c r="C33" s="193">
        <v>83425.100000000006</v>
      </c>
      <c r="D33" s="341">
        <f>SUM(D7:D32)</f>
        <v>0.99999999999999989</v>
      </c>
      <c r="E33" s="342">
        <f>SUM(E7:E32)</f>
        <v>1</v>
      </c>
      <c r="F33" s="72">
        <f t="shared" si="4"/>
        <v>-4.2130258417273664E-2</v>
      </c>
      <c r="G33" s="2"/>
      <c r="H33" s="23">
        <v>11020.798000000003</v>
      </c>
      <c r="I33" s="193">
        <v>10738.714000000004</v>
      </c>
      <c r="J33" s="341">
        <f>SUM(J7:J32)</f>
        <v>1.0000000000000002</v>
      </c>
      <c r="K33" s="342">
        <f>SUM(K7:K32)</f>
        <v>1</v>
      </c>
      <c r="L33" s="72">
        <f t="shared" si="7"/>
        <v>-2.559560569025935E-2</v>
      </c>
      <c r="N33" s="35">
        <f t="shared" si="0"/>
        <v>1.2653852296605492</v>
      </c>
      <c r="O33" s="194">
        <f t="shared" si="1"/>
        <v>1.2872281843234235</v>
      </c>
      <c r="P33" s="72">
        <f t="shared" si="8"/>
        <v>1.7261901080300891E-2</v>
      </c>
    </row>
    <row r="35" spans="1:16" ht="15.75" thickBot="1" x14ac:dyDescent="0.3"/>
    <row r="36" spans="1:16" x14ac:dyDescent="0.25">
      <c r="A36" s="437" t="s">
        <v>2</v>
      </c>
      <c r="B36" s="425" t="s">
        <v>1</v>
      </c>
      <c r="C36" s="421"/>
      <c r="D36" s="425" t="s">
        <v>104</v>
      </c>
      <c r="E36" s="421"/>
      <c r="F36" s="176" t="s">
        <v>0</v>
      </c>
      <c r="H36" s="435" t="s">
        <v>19</v>
      </c>
      <c r="I36" s="436"/>
      <c r="J36" s="425" t="s">
        <v>104</v>
      </c>
      <c r="K36" s="426"/>
      <c r="L36" s="176" t="s">
        <v>0</v>
      </c>
      <c r="N36" s="433" t="s">
        <v>22</v>
      </c>
      <c r="O36" s="421"/>
      <c r="P36" s="176" t="s">
        <v>0</v>
      </c>
    </row>
    <row r="37" spans="1:16" x14ac:dyDescent="0.25">
      <c r="A37" s="438"/>
      <c r="B37" s="428" t="str">
        <f>B5</f>
        <v>jan</v>
      </c>
      <c r="C37" s="430"/>
      <c r="D37" s="428" t="str">
        <f>B5</f>
        <v>jan</v>
      </c>
      <c r="E37" s="430"/>
      <c r="F37" s="177" t="str">
        <f>F5</f>
        <v>2022/2021</v>
      </c>
      <c r="H37" s="431" t="str">
        <f>B5</f>
        <v>jan</v>
      </c>
      <c r="I37" s="430"/>
      <c r="J37" s="428" t="str">
        <f>B5</f>
        <v>jan</v>
      </c>
      <c r="K37" s="429"/>
      <c r="L37" s="177" t="str">
        <f>L5</f>
        <v>2022/2021</v>
      </c>
      <c r="N37" s="431" t="str">
        <f>B5</f>
        <v>jan</v>
      </c>
      <c r="O37" s="429"/>
      <c r="P37" s="177" t="str">
        <f>P5</f>
        <v>2022/2021</v>
      </c>
    </row>
    <row r="38" spans="1:16" ht="19.5" customHeight="1" thickBot="1" x14ac:dyDescent="0.3">
      <c r="A38" s="439"/>
      <c r="B38" s="120">
        <f>B6</f>
        <v>2021</v>
      </c>
      <c r="C38" s="180">
        <f>C6</f>
        <v>2022</v>
      </c>
      <c r="D38" s="120">
        <f>B6</f>
        <v>2021</v>
      </c>
      <c r="E38" s="180">
        <f>C6</f>
        <v>2022</v>
      </c>
      <c r="F38" s="178" t="s">
        <v>1</v>
      </c>
      <c r="H38" s="31">
        <f>B6</f>
        <v>2021</v>
      </c>
      <c r="I38" s="180">
        <f>C6</f>
        <v>2022</v>
      </c>
      <c r="J38" s="120">
        <f>B6</f>
        <v>2021</v>
      </c>
      <c r="K38" s="180">
        <f>C6</f>
        <v>2022</v>
      </c>
      <c r="L38" s="357">
        <v>1000</v>
      </c>
      <c r="N38" s="31">
        <f>B6</f>
        <v>2021</v>
      </c>
      <c r="O38" s="180">
        <f>C6</f>
        <v>2022</v>
      </c>
      <c r="P38" s="178"/>
    </row>
    <row r="39" spans="1:16" ht="20.100000000000001" customHeight="1" x14ac:dyDescent="0.25">
      <c r="A39" s="45" t="s">
        <v>153</v>
      </c>
      <c r="B39" s="46">
        <v>8925.82</v>
      </c>
      <c r="C39" s="195">
        <v>7769.920000000001</v>
      </c>
      <c r="D39" s="345">
        <f t="shared" ref="D39:D61" si="19">B39/$B$62</f>
        <v>0.24494331146654744</v>
      </c>
      <c r="E39" s="344">
        <f t="shared" ref="E39:E61" si="20">C39/$C$62</f>
        <v>0.29954504922497227</v>
      </c>
      <c r="F39" s="67">
        <f>(C39-B39)/B39</f>
        <v>-0.12950070693784982</v>
      </c>
      <c r="H39" s="46">
        <v>1182.3779999999997</v>
      </c>
      <c r="I39" s="195">
        <v>993.09</v>
      </c>
      <c r="J39" s="345">
        <f t="shared" ref="J39:J61" si="21">H39/$H$62</f>
        <v>0.22495759135647536</v>
      </c>
      <c r="K39" s="344">
        <f t="shared" ref="K39:K61" si="22">I39/$I$62</f>
        <v>0.2868595566991668</v>
      </c>
      <c r="L39" s="67">
        <f>(I39-H39)/H39</f>
        <v>-0.1600909353861453</v>
      </c>
      <c r="N39" s="40">
        <f t="shared" ref="N39:N62" si="23">(H39/B39)*10</f>
        <v>1.3246715707912549</v>
      </c>
      <c r="O39" s="200">
        <f t="shared" ref="O39:O62" si="24">(I39/C39)*10</f>
        <v>1.2781212676578393</v>
      </c>
      <c r="P39" s="76">
        <f t="shared" si="8"/>
        <v>-3.5141014693634641E-2</v>
      </c>
    </row>
    <row r="40" spans="1:16" ht="20.100000000000001" customHeight="1" x14ac:dyDescent="0.25">
      <c r="A40" s="45" t="s">
        <v>159</v>
      </c>
      <c r="B40" s="25">
        <v>8240.98</v>
      </c>
      <c r="C40" s="188">
        <v>6121.1199999999981</v>
      </c>
      <c r="D40" s="345">
        <f t="shared" si="19"/>
        <v>0.22614985860454143</v>
      </c>
      <c r="E40" s="295">
        <f t="shared" si="20"/>
        <v>0.23598070401136198</v>
      </c>
      <c r="F40" s="67">
        <f t="shared" ref="F40:F62" si="25">(C40-B40)/B40</f>
        <v>-0.25723396974631679</v>
      </c>
      <c r="H40" s="25">
        <v>545.43500000000006</v>
      </c>
      <c r="I40" s="188">
        <v>429.77600000000007</v>
      </c>
      <c r="J40" s="345">
        <f t="shared" si="21"/>
        <v>0.10377370336856673</v>
      </c>
      <c r="K40" s="295">
        <f t="shared" si="22"/>
        <v>0.1241431822291445</v>
      </c>
      <c r="L40" s="67">
        <f t="shared" ref="L40:L62" si="26">(I40-H40)/H40</f>
        <v>-0.2120490984260269</v>
      </c>
      <c r="N40" s="40">
        <f t="shared" si="23"/>
        <v>0.66185696361355084</v>
      </c>
      <c r="O40" s="201">
        <f t="shared" si="24"/>
        <v>0.70211987348720528</v>
      </c>
      <c r="P40" s="67">
        <f t="shared" si="8"/>
        <v>6.0833249610052299E-2</v>
      </c>
    </row>
    <row r="41" spans="1:16" ht="20.100000000000001" customHeight="1" x14ac:dyDescent="0.25">
      <c r="A41" s="45" t="s">
        <v>164</v>
      </c>
      <c r="B41" s="25">
        <v>5343.15</v>
      </c>
      <c r="C41" s="188">
        <v>2232.09</v>
      </c>
      <c r="D41" s="345">
        <f t="shared" si="19"/>
        <v>0.14662729638985358</v>
      </c>
      <c r="E41" s="295">
        <f t="shared" si="20"/>
        <v>8.60512732337744E-2</v>
      </c>
      <c r="F41" s="67">
        <f t="shared" si="25"/>
        <v>-0.58225204233457784</v>
      </c>
      <c r="H41" s="25">
        <v>980.80499999999995</v>
      </c>
      <c r="I41" s="188">
        <v>323.25300000000004</v>
      </c>
      <c r="J41" s="345">
        <f t="shared" si="21"/>
        <v>0.18660659314566735</v>
      </c>
      <c r="K41" s="295">
        <f t="shared" si="22"/>
        <v>9.3373422632063316E-2</v>
      </c>
      <c r="L41" s="67">
        <f t="shared" si="26"/>
        <v>-0.6704207258323519</v>
      </c>
      <c r="N41" s="40">
        <f t="shared" si="23"/>
        <v>1.8356306673029954</v>
      </c>
      <c r="O41" s="201">
        <f t="shared" si="24"/>
        <v>1.4482077335591308</v>
      </c>
      <c r="P41" s="67">
        <f t="shared" si="8"/>
        <v>-0.21105712638429966</v>
      </c>
    </row>
    <row r="42" spans="1:16" ht="20.100000000000001" customHeight="1" x14ac:dyDescent="0.25">
      <c r="A42" s="45" t="s">
        <v>168</v>
      </c>
      <c r="B42" s="25">
        <v>1039.0999999999999</v>
      </c>
      <c r="C42" s="188">
        <v>980.13</v>
      </c>
      <c r="D42" s="345">
        <f t="shared" si="19"/>
        <v>2.8515093845146937E-2</v>
      </c>
      <c r="E42" s="295">
        <f t="shared" si="20"/>
        <v>3.7785857395812576E-2</v>
      </c>
      <c r="F42" s="67">
        <f t="shared" si="25"/>
        <v>-5.6751034549128977E-2</v>
      </c>
      <c r="H42" s="25">
        <v>295.26400000000001</v>
      </c>
      <c r="I42" s="188">
        <v>280.05399999999997</v>
      </c>
      <c r="J42" s="345">
        <f t="shared" si="21"/>
        <v>5.6176517369469291E-2</v>
      </c>
      <c r="K42" s="295">
        <f t="shared" si="22"/>
        <v>8.0895151790702197E-2</v>
      </c>
      <c r="L42" s="67">
        <f t="shared" si="26"/>
        <v>-5.151322206567694E-2</v>
      </c>
      <c r="N42" s="40">
        <f t="shared" si="23"/>
        <v>2.8415359445674144</v>
      </c>
      <c r="O42" s="201">
        <f t="shared" si="24"/>
        <v>2.8573148459898174</v>
      </c>
      <c r="P42" s="67">
        <f t="shared" si="8"/>
        <v>5.552948028889052E-3</v>
      </c>
    </row>
    <row r="43" spans="1:16" ht="20.100000000000001" customHeight="1" x14ac:dyDescent="0.25">
      <c r="A43" s="45" t="s">
        <v>163</v>
      </c>
      <c r="B43" s="25">
        <v>1367.1100000000001</v>
      </c>
      <c r="C43" s="188">
        <v>2013.6200000000001</v>
      </c>
      <c r="D43" s="345">
        <f t="shared" si="19"/>
        <v>3.7516379507880698E-2</v>
      </c>
      <c r="E43" s="295">
        <f t="shared" si="20"/>
        <v>7.7628843285437774E-2</v>
      </c>
      <c r="F43" s="67">
        <f t="shared" si="25"/>
        <v>0.47290269254119999</v>
      </c>
      <c r="H43" s="25">
        <v>192.91799999999998</v>
      </c>
      <c r="I43" s="188">
        <v>280.01300000000003</v>
      </c>
      <c r="J43" s="345">
        <f t="shared" si="21"/>
        <v>3.6704309966278569E-2</v>
      </c>
      <c r="K43" s="295">
        <f t="shared" si="22"/>
        <v>8.0883308713212088E-2</v>
      </c>
      <c r="L43" s="67">
        <f t="shared" si="26"/>
        <v>0.45146124260048343</v>
      </c>
      <c r="N43" s="40">
        <f t="shared" si="23"/>
        <v>1.4111373627579344</v>
      </c>
      <c r="O43" s="201">
        <f t="shared" si="24"/>
        <v>1.3905950477249929</v>
      </c>
      <c r="P43" s="67">
        <f t="shared" si="8"/>
        <v>-1.4557275269640343E-2</v>
      </c>
    </row>
    <row r="44" spans="1:16" ht="20.100000000000001" customHeight="1" x14ac:dyDescent="0.25">
      <c r="A44" s="45" t="s">
        <v>166</v>
      </c>
      <c r="B44" s="25">
        <v>3003.49</v>
      </c>
      <c r="C44" s="188">
        <v>2094.08</v>
      </c>
      <c r="D44" s="345">
        <f t="shared" si="19"/>
        <v>8.2422095287229685E-2</v>
      </c>
      <c r="E44" s="295">
        <f t="shared" si="20"/>
        <v>8.0730727817149975E-2</v>
      </c>
      <c r="F44" s="67">
        <f t="shared" si="25"/>
        <v>-0.30278442744940048</v>
      </c>
      <c r="H44" s="25">
        <v>353.22299999999996</v>
      </c>
      <c r="I44" s="188">
        <v>262.24200000000002</v>
      </c>
      <c r="J44" s="345">
        <f t="shared" si="21"/>
        <v>6.7203715978907175E-2</v>
      </c>
      <c r="K44" s="295">
        <f t="shared" si="22"/>
        <v>7.5750056760115286E-2</v>
      </c>
      <c r="L44" s="67">
        <f t="shared" si="26"/>
        <v>-0.25757382729890166</v>
      </c>
      <c r="N44" s="40">
        <f t="shared" si="23"/>
        <v>1.1760418712897329</v>
      </c>
      <c r="O44" s="201">
        <f t="shared" si="24"/>
        <v>1.2523017267726164</v>
      </c>
      <c r="P44" s="67">
        <f t="shared" si="8"/>
        <v>6.4844507108621399E-2</v>
      </c>
    </row>
    <row r="45" spans="1:16" ht="20.100000000000001" customHeight="1" x14ac:dyDescent="0.25">
      <c r="A45" s="45" t="s">
        <v>165</v>
      </c>
      <c r="B45" s="25">
        <v>1200.07</v>
      </c>
      <c r="C45" s="188">
        <v>1438.16</v>
      </c>
      <c r="D45" s="345">
        <f t="shared" si="19"/>
        <v>3.2932449880421023E-2</v>
      </c>
      <c r="E45" s="295">
        <f t="shared" si="20"/>
        <v>5.5443776511648273E-2</v>
      </c>
      <c r="F45" s="67">
        <f t="shared" si="25"/>
        <v>0.19839676018898911</v>
      </c>
      <c r="H45" s="25">
        <v>183.25799999999998</v>
      </c>
      <c r="I45" s="188">
        <v>222.35999999999999</v>
      </c>
      <c r="J45" s="345">
        <f t="shared" si="21"/>
        <v>3.4866411821604402E-2</v>
      </c>
      <c r="K45" s="295">
        <f t="shared" si="22"/>
        <v>6.4229919773259939E-2</v>
      </c>
      <c r="L45" s="67">
        <f t="shared" si="26"/>
        <v>0.21337131257571298</v>
      </c>
      <c r="N45" s="40">
        <f t="shared" si="23"/>
        <v>1.5270609214462487</v>
      </c>
      <c r="O45" s="201">
        <f t="shared" si="24"/>
        <v>1.5461422929298547</v>
      </c>
      <c r="P45" s="67">
        <f t="shared" si="8"/>
        <v>1.249548804217609E-2</v>
      </c>
    </row>
    <row r="46" spans="1:16" ht="20.100000000000001" customHeight="1" x14ac:dyDescent="0.25">
      <c r="A46" s="45" t="s">
        <v>180</v>
      </c>
      <c r="B46" s="25">
        <v>215.73</v>
      </c>
      <c r="C46" s="188">
        <v>641.84</v>
      </c>
      <c r="D46" s="345">
        <f t="shared" si="19"/>
        <v>5.9200858389120859E-3</v>
      </c>
      <c r="E46" s="295">
        <f t="shared" si="20"/>
        <v>2.474414078839373E-2</v>
      </c>
      <c r="F46" s="67">
        <f t="shared" si="25"/>
        <v>1.9752004820840867</v>
      </c>
      <c r="H46" s="25">
        <v>60.921999999999997</v>
      </c>
      <c r="I46" s="188">
        <v>181.99300000000002</v>
      </c>
      <c r="J46" s="345">
        <f t="shared" si="21"/>
        <v>1.1590934862302237E-2</v>
      </c>
      <c r="K46" s="295">
        <f t="shared" si="22"/>
        <v>5.2569687845362922E-2</v>
      </c>
      <c r="L46" s="67">
        <f t="shared" si="26"/>
        <v>1.987311644397755</v>
      </c>
      <c r="N46" s="40">
        <f t="shared" si="23"/>
        <v>2.8239929541556572</v>
      </c>
      <c r="O46" s="201">
        <f t="shared" si="24"/>
        <v>2.8354885952885454</v>
      </c>
      <c r="P46" s="67">
        <f t="shared" si="8"/>
        <v>4.0707046085124588E-3</v>
      </c>
    </row>
    <row r="47" spans="1:16" ht="20.100000000000001" customHeight="1" x14ac:dyDescent="0.25">
      <c r="A47" s="45" t="s">
        <v>162</v>
      </c>
      <c r="B47" s="25">
        <v>1435.53</v>
      </c>
      <c r="C47" s="188">
        <v>1007.83</v>
      </c>
      <c r="D47" s="345">
        <f t="shared" si="19"/>
        <v>3.9393968499204873E-2</v>
      </c>
      <c r="E47" s="295">
        <f t="shared" si="20"/>
        <v>3.8853744563702559E-2</v>
      </c>
      <c r="F47" s="67">
        <f t="shared" si="25"/>
        <v>-0.29793874039553331</v>
      </c>
      <c r="H47" s="25">
        <v>276.67099999999999</v>
      </c>
      <c r="I47" s="188">
        <v>135.72899999999998</v>
      </c>
      <c r="J47" s="345">
        <f t="shared" si="21"/>
        <v>5.2639039087489285E-2</v>
      </c>
      <c r="K47" s="295">
        <f t="shared" si="22"/>
        <v>3.9206074747727998E-2</v>
      </c>
      <c r="L47" s="67">
        <f t="shared" si="26"/>
        <v>-0.50942093678050826</v>
      </c>
      <c r="N47" s="40">
        <f t="shared" si="23"/>
        <v>1.9273090774835775</v>
      </c>
      <c r="O47" s="201">
        <f t="shared" si="24"/>
        <v>1.3467449867537182</v>
      </c>
      <c r="P47" s="67">
        <f t="shared" si="8"/>
        <v>-0.30123040331853895</v>
      </c>
    </row>
    <row r="48" spans="1:16" ht="20.100000000000001" customHeight="1" x14ac:dyDescent="0.25">
      <c r="A48" s="45" t="s">
        <v>158</v>
      </c>
      <c r="B48" s="25">
        <v>714.44999999999993</v>
      </c>
      <c r="C48" s="188">
        <v>415.31</v>
      </c>
      <c r="D48" s="345">
        <f t="shared" si="19"/>
        <v>1.9606013663425299E-2</v>
      </c>
      <c r="E48" s="295">
        <f t="shared" si="20"/>
        <v>1.6010982660519441E-2</v>
      </c>
      <c r="F48" s="67">
        <f t="shared" si="25"/>
        <v>-0.418699699069214</v>
      </c>
      <c r="H48" s="25">
        <v>160.435</v>
      </c>
      <c r="I48" s="188">
        <v>100.90599999999999</v>
      </c>
      <c r="J48" s="345">
        <f t="shared" si="21"/>
        <v>3.0524139631552798E-2</v>
      </c>
      <c r="K48" s="295">
        <f t="shared" si="22"/>
        <v>2.9147257980934375E-2</v>
      </c>
      <c r="L48" s="67">
        <f t="shared" si="26"/>
        <v>-0.37104746470533245</v>
      </c>
      <c r="N48" s="40">
        <f t="shared" si="23"/>
        <v>2.2455735180908394</v>
      </c>
      <c r="O48" s="201">
        <f t="shared" si="24"/>
        <v>2.4296549565384891</v>
      </c>
      <c r="P48" s="67">
        <f t="shared" si="8"/>
        <v>8.1975244615528589E-2</v>
      </c>
    </row>
    <row r="49" spans="1:16" ht="20.100000000000001" customHeight="1" x14ac:dyDescent="0.25">
      <c r="A49" s="45" t="s">
        <v>167</v>
      </c>
      <c r="B49" s="25">
        <v>304.27</v>
      </c>
      <c r="C49" s="188">
        <v>258.44</v>
      </c>
      <c r="D49" s="345">
        <f t="shared" si="19"/>
        <v>8.3498100320112192E-3</v>
      </c>
      <c r="E49" s="295">
        <f t="shared" si="20"/>
        <v>9.9633487245302174E-3</v>
      </c>
      <c r="F49" s="67">
        <f>(C49-B49)/B49</f>
        <v>-0.15062280211654119</v>
      </c>
      <c r="H49" s="25">
        <v>73.792000000000002</v>
      </c>
      <c r="I49" s="188">
        <v>69.881</v>
      </c>
      <c r="J49" s="345">
        <f t="shared" si="21"/>
        <v>1.4039563135796703E-2</v>
      </c>
      <c r="K49" s="295">
        <f t="shared" si="22"/>
        <v>2.0185514587494055E-2</v>
      </c>
      <c r="L49" s="67">
        <f t="shared" si="26"/>
        <v>-5.3000325238508256E-2</v>
      </c>
      <c r="N49" s="40">
        <f t="shared" si="23"/>
        <v>2.4252144476944819</v>
      </c>
      <c r="O49" s="201">
        <f t="shared" si="24"/>
        <v>2.7039544962080173</v>
      </c>
      <c r="P49" s="67">
        <f t="shared" si="8"/>
        <v>0.11493418603807108</v>
      </c>
    </row>
    <row r="50" spans="1:16" ht="20.100000000000001" customHeight="1" x14ac:dyDescent="0.25">
      <c r="A50" s="45" t="s">
        <v>184</v>
      </c>
      <c r="B50" s="25">
        <v>21.19</v>
      </c>
      <c r="C50" s="188">
        <v>279.38</v>
      </c>
      <c r="D50" s="345">
        <f t="shared" si="19"/>
        <v>5.8149825674012477E-4</v>
      </c>
      <c r="E50" s="295">
        <f t="shared" si="20"/>
        <v>1.0770625161195063E-2</v>
      </c>
      <c r="F50" s="67">
        <f t="shared" ref="F50:F55" si="27">(C50-B50)/B50</f>
        <v>12.18452100047192</v>
      </c>
      <c r="H50" s="25">
        <v>6.5209999999999999</v>
      </c>
      <c r="I50" s="188">
        <v>49.542999999999999</v>
      </c>
      <c r="J50" s="345">
        <f t="shared" si="21"/>
        <v>1.2406763769586176E-3</v>
      </c>
      <c r="K50" s="295">
        <f t="shared" si="22"/>
        <v>1.4310770441296175E-2</v>
      </c>
      <c r="L50" s="67">
        <f t="shared" si="26"/>
        <v>6.5974543781628583</v>
      </c>
      <c r="N50" s="40">
        <f t="shared" ref="N50" si="28">(H50/B50)*10</f>
        <v>3.0773949976403965</v>
      </c>
      <c r="O50" s="201">
        <f t="shared" ref="O50" si="29">(I50/C50)*10</f>
        <v>1.7733194931634333</v>
      </c>
      <c r="P50" s="67">
        <f t="shared" ref="P50" si="30">(O50-N50)/N50</f>
        <v>-0.42375954515974312</v>
      </c>
    </row>
    <row r="51" spans="1:16" ht="20.100000000000001" customHeight="1" x14ac:dyDescent="0.25">
      <c r="A51" s="45" t="s">
        <v>181</v>
      </c>
      <c r="B51" s="25">
        <v>205.16</v>
      </c>
      <c r="C51" s="188">
        <v>225.89</v>
      </c>
      <c r="D51" s="345">
        <f t="shared" si="19"/>
        <v>5.6300227632281258E-3</v>
      </c>
      <c r="E51" s="295">
        <f t="shared" si="20"/>
        <v>8.7084849225511941E-3</v>
      </c>
      <c r="F51" s="67">
        <f t="shared" si="27"/>
        <v>0.10104308832131015</v>
      </c>
      <c r="H51" s="25">
        <v>44.008000000000003</v>
      </c>
      <c r="I51" s="188">
        <v>45.352000000000004</v>
      </c>
      <c r="J51" s="345">
        <f t="shared" si="21"/>
        <v>8.3729007816584627E-3</v>
      </c>
      <c r="K51" s="295">
        <f t="shared" si="22"/>
        <v>1.3100176837366816E-2</v>
      </c>
      <c r="L51" s="67">
        <f t="shared" si="26"/>
        <v>3.0539901836029837E-2</v>
      </c>
      <c r="N51" s="40">
        <f t="shared" ref="N51:N52" si="31">(H51/B51)*10</f>
        <v>2.1450575160850067</v>
      </c>
      <c r="O51" s="201">
        <f t="shared" ref="O51:O52" si="32">(I51/C51)*10</f>
        <v>2.0077028642259509</v>
      </c>
      <c r="P51" s="67">
        <f t="shared" ref="P51:P55" si="33">(O51-N51)/N51</f>
        <v>-6.4033085746691268E-2</v>
      </c>
    </row>
    <row r="52" spans="1:16" ht="20.100000000000001" customHeight="1" x14ac:dyDescent="0.25">
      <c r="A52" s="45" t="s">
        <v>182</v>
      </c>
      <c r="B52" s="25">
        <v>31.09</v>
      </c>
      <c r="C52" s="188">
        <v>139.19999999999999</v>
      </c>
      <c r="D52" s="345">
        <f t="shared" si="19"/>
        <v>8.5317512043654926E-4</v>
      </c>
      <c r="E52" s="295">
        <f t="shared" si="20"/>
        <v>5.3664221577720411E-3</v>
      </c>
      <c r="F52" s="67">
        <f t="shared" si="27"/>
        <v>3.4773238983596007</v>
      </c>
      <c r="H52" s="25">
        <v>5.2969999999999997</v>
      </c>
      <c r="I52" s="188">
        <v>25.905000000000001</v>
      </c>
      <c r="J52" s="345">
        <f t="shared" si="21"/>
        <v>1.0077998418570459E-3</v>
      </c>
      <c r="K52" s="295">
        <f t="shared" si="22"/>
        <v>7.4828029849176962E-3</v>
      </c>
      <c r="L52" s="67">
        <f t="shared" si="26"/>
        <v>3.8905040589012652</v>
      </c>
      <c r="N52" s="40">
        <f t="shared" si="31"/>
        <v>1.7037632679318107</v>
      </c>
      <c r="O52" s="201">
        <f t="shared" si="32"/>
        <v>1.860991379310345</v>
      </c>
      <c r="P52" s="67">
        <f t="shared" si="33"/>
        <v>9.2282839017531287E-2</v>
      </c>
    </row>
    <row r="53" spans="1:16" ht="20.100000000000001" customHeight="1" x14ac:dyDescent="0.25">
      <c r="A53" s="45" t="s">
        <v>183</v>
      </c>
      <c r="B53" s="25">
        <v>58.1</v>
      </c>
      <c r="C53" s="188">
        <v>97.2</v>
      </c>
      <c r="D53" s="345">
        <f t="shared" si="19"/>
        <v>1.5943864425012387E-3</v>
      </c>
      <c r="E53" s="295">
        <f t="shared" si="20"/>
        <v>3.7472430584442702E-3</v>
      </c>
      <c r="F53" s="67">
        <f t="shared" si="27"/>
        <v>0.67297762478485368</v>
      </c>
      <c r="H53" s="25">
        <v>15.113000000000001</v>
      </c>
      <c r="I53" s="188">
        <v>18.491</v>
      </c>
      <c r="J53" s="345">
        <f t="shared" si="21"/>
        <v>2.8753783292402371E-3</v>
      </c>
      <c r="K53" s="295">
        <f t="shared" si="22"/>
        <v>5.3412279480452851E-3</v>
      </c>
      <c r="L53" s="67">
        <f t="shared" si="26"/>
        <v>0.2235161781247931</v>
      </c>
      <c r="N53" s="40"/>
      <c r="O53" s="201">
        <f t="shared" si="24"/>
        <v>1.9023662551440328</v>
      </c>
      <c r="P53" s="67"/>
    </row>
    <row r="54" spans="1:16" ht="20.100000000000001" customHeight="1" x14ac:dyDescent="0.25">
      <c r="A54" s="45" t="s">
        <v>186</v>
      </c>
      <c r="B54" s="25">
        <v>22.68</v>
      </c>
      <c r="C54" s="188">
        <v>45.36</v>
      </c>
      <c r="D54" s="345">
        <f t="shared" si="19"/>
        <v>6.2238699683180888E-4</v>
      </c>
      <c r="E54" s="295">
        <f t="shared" si="20"/>
        <v>1.7487134272739927E-3</v>
      </c>
      <c r="F54" s="67">
        <f t="shared" si="27"/>
        <v>1</v>
      </c>
      <c r="H54" s="25">
        <v>6.4009999999999998</v>
      </c>
      <c r="I54" s="188">
        <v>13.183</v>
      </c>
      <c r="J54" s="345">
        <f t="shared" si="21"/>
        <v>1.2178453441055222E-3</v>
      </c>
      <c r="K54" s="295">
        <f t="shared" si="22"/>
        <v>3.80798269639722E-3</v>
      </c>
      <c r="L54" s="67">
        <f t="shared" si="26"/>
        <v>1.0595219496953601</v>
      </c>
      <c r="N54" s="40">
        <f t="shared" si="23"/>
        <v>2.8223104056437389</v>
      </c>
      <c r="O54" s="201">
        <f t="shared" si="24"/>
        <v>2.9063051146384478</v>
      </c>
      <c r="P54" s="67">
        <f t="shared" si="33"/>
        <v>2.9760974847679998E-2</v>
      </c>
    </row>
    <row r="55" spans="1:16" ht="20.100000000000001" customHeight="1" x14ac:dyDescent="0.25">
      <c r="A55" s="45" t="s">
        <v>185</v>
      </c>
      <c r="B55" s="25">
        <v>40.020000000000003</v>
      </c>
      <c r="C55" s="188">
        <v>22.5</v>
      </c>
      <c r="D55" s="345">
        <f t="shared" si="19"/>
        <v>1.098233139912213E-3</v>
      </c>
      <c r="E55" s="295">
        <f t="shared" si="20"/>
        <v>8.6741737463987738E-4</v>
      </c>
      <c r="F55" s="67">
        <f t="shared" si="27"/>
        <v>-0.43778110944527743</v>
      </c>
      <c r="H55" s="25">
        <v>12.391</v>
      </c>
      <c r="I55" s="188">
        <v>8.2319999999999993</v>
      </c>
      <c r="J55" s="345">
        <f t="shared" si="21"/>
        <v>2.3574944006891931E-3</v>
      </c>
      <c r="K55" s="295">
        <f t="shared" si="22"/>
        <v>2.3778588755777831E-3</v>
      </c>
      <c r="L55" s="67">
        <f t="shared" si="26"/>
        <v>-0.33564684044871285</v>
      </c>
      <c r="N55" s="40">
        <f t="shared" si="23"/>
        <v>3.0962018990504747</v>
      </c>
      <c r="O55" s="201">
        <f t="shared" si="24"/>
        <v>3.6586666666666661</v>
      </c>
      <c r="P55" s="67">
        <f t="shared" si="33"/>
        <v>0.18166281978855603</v>
      </c>
    </row>
    <row r="56" spans="1:16" ht="20.100000000000001" customHeight="1" x14ac:dyDescent="0.25">
      <c r="A56" s="45" t="s">
        <v>189</v>
      </c>
      <c r="B56" s="25"/>
      <c r="C56" s="188">
        <v>15.84</v>
      </c>
      <c r="D56" s="345">
        <f t="shared" si="19"/>
        <v>0</v>
      </c>
      <c r="E56" s="295">
        <f t="shared" si="20"/>
        <v>6.1066183174647364E-4</v>
      </c>
      <c r="F56" s="67"/>
      <c r="H56" s="25"/>
      <c r="I56" s="188">
        <v>6.1129999999999995</v>
      </c>
      <c r="J56" s="345">
        <f t="shared" si="21"/>
        <v>0</v>
      </c>
      <c r="K56" s="295">
        <f t="shared" si="22"/>
        <v>1.7657739682224232E-3</v>
      </c>
      <c r="L56" s="67"/>
      <c r="N56" s="40"/>
      <c r="O56" s="201">
        <f t="shared" si="24"/>
        <v>3.8592171717171713</v>
      </c>
      <c r="P56" s="67"/>
    </row>
    <row r="57" spans="1:16" ht="20.100000000000001" customHeight="1" x14ac:dyDescent="0.25">
      <c r="A57" s="45" t="s">
        <v>171</v>
      </c>
      <c r="B57" s="25">
        <v>4000.29</v>
      </c>
      <c r="C57" s="188">
        <v>32.619999999999997</v>
      </c>
      <c r="D57" s="345">
        <f t="shared" si="19"/>
        <v>0.10977638798749191</v>
      </c>
      <c r="E57" s="295">
        <f t="shared" si="20"/>
        <v>1.2575624338112355E-3</v>
      </c>
      <c r="F57" s="67">
        <f t="shared" si="25"/>
        <v>-0.99184559119463844</v>
      </c>
      <c r="H57" s="25">
        <v>812.26900000000001</v>
      </c>
      <c r="I57" s="188">
        <v>5.7309999999999999</v>
      </c>
      <c r="J57" s="345">
        <f t="shared" si="21"/>
        <v>0.15454116853792352</v>
      </c>
      <c r="K57" s="295">
        <f t="shared" si="22"/>
        <v>1.6554311486803057E-3</v>
      </c>
      <c r="L57" s="67">
        <f t="shared" si="26"/>
        <v>-0.99294445559291322</v>
      </c>
      <c r="N57" s="40">
        <f t="shared" si="23"/>
        <v>2.0305252869166988</v>
      </c>
      <c r="O57" s="201">
        <f t="shared" si="24"/>
        <v>1.7568976088289396</v>
      </c>
      <c r="P57" s="67">
        <f t="shared" si="8"/>
        <v>-0.13475708963135141</v>
      </c>
    </row>
    <row r="58" spans="1:16" ht="20.100000000000001" customHeight="1" x14ac:dyDescent="0.25">
      <c r="A58" s="45" t="s">
        <v>211</v>
      </c>
      <c r="B58" s="25">
        <v>2.0300000000000002</v>
      </c>
      <c r="C58" s="188">
        <v>29.92</v>
      </c>
      <c r="D58" s="345">
        <f t="shared" si="19"/>
        <v>5.5707478111489073E-5</v>
      </c>
      <c r="E58" s="295">
        <f t="shared" si="20"/>
        <v>1.1534723488544503E-3</v>
      </c>
      <c r="F58" s="67">
        <f t="shared" si="25"/>
        <v>13.738916256157633</v>
      </c>
      <c r="H58" s="25">
        <v>1.0469999999999999</v>
      </c>
      <c r="I58" s="188">
        <v>2.798</v>
      </c>
      <c r="J58" s="345">
        <f t="shared" si="21"/>
        <v>1.99200761643256E-4</v>
      </c>
      <c r="K58" s="295">
        <f t="shared" si="22"/>
        <v>8.0821782481373149E-4</v>
      </c>
      <c r="L58" s="67">
        <f t="shared" si="26"/>
        <v>1.6723973256924549</v>
      </c>
      <c r="N58" s="40">
        <f t="shared" ref="N58" si="34">(H58/B58)*10</f>
        <v>5.1576354679802954</v>
      </c>
      <c r="O58" s="201">
        <f t="shared" ref="O58" si="35">(I58/C58)*10</f>
        <v>0.93516042780748654</v>
      </c>
      <c r="P58" s="67">
        <f t="shared" ref="P58" si="36">(O58-N58)/N58</f>
        <v>-0.81868427235442232</v>
      </c>
    </row>
    <row r="59" spans="1:16" ht="20.100000000000001" customHeight="1" x14ac:dyDescent="0.25">
      <c r="A59" s="45" t="s">
        <v>179</v>
      </c>
      <c r="B59" s="25">
        <v>35.440000000000005</v>
      </c>
      <c r="C59" s="188">
        <v>7.96</v>
      </c>
      <c r="D59" s="345">
        <f t="shared" si="19"/>
        <v>9.7254828781831166E-4</v>
      </c>
      <c r="E59" s="295">
        <f t="shared" si="20"/>
        <v>3.0687299120592991E-4</v>
      </c>
      <c r="F59" s="67">
        <f>(C59-B59)/B59</f>
        <v>-0.77539503386004516</v>
      </c>
      <c r="H59" s="25">
        <v>5.8039999999999994</v>
      </c>
      <c r="I59" s="188">
        <v>2.4510000000000001</v>
      </c>
      <c r="J59" s="345">
        <f t="shared" si="21"/>
        <v>1.1042609556613733E-3</v>
      </c>
      <c r="K59" s="295">
        <f t="shared" si="22"/>
        <v>7.079849494704989E-4</v>
      </c>
      <c r="L59" s="67">
        <f t="shared" si="26"/>
        <v>-0.57770503101309434</v>
      </c>
      <c r="N59" s="40">
        <f t="shared" si="23"/>
        <v>1.6376975169300223</v>
      </c>
      <c r="O59" s="201">
        <f t="shared" si="24"/>
        <v>3.079145728643216</v>
      </c>
      <c r="P59" s="67">
        <f>(O59-N59)/N59</f>
        <v>0.880167550363811</v>
      </c>
    </row>
    <row r="60" spans="1:16" ht="20.100000000000001" customHeight="1" x14ac:dyDescent="0.25">
      <c r="A60" s="45" t="s">
        <v>190</v>
      </c>
      <c r="B60" s="25">
        <v>0.14000000000000001</v>
      </c>
      <c r="C60" s="188">
        <v>36</v>
      </c>
      <c r="D60" s="345">
        <f t="shared" si="19"/>
        <v>3.8418950421716597E-6</v>
      </c>
      <c r="E60" s="295">
        <f t="shared" si="20"/>
        <v>1.3878677994238037E-3</v>
      </c>
      <c r="F60" s="67">
        <f>(C60-B60)/B60</f>
        <v>256.14285714285711</v>
      </c>
      <c r="H60" s="25">
        <v>2.8000000000000001E-2</v>
      </c>
      <c r="I60" s="188">
        <v>2.1139999999999999</v>
      </c>
      <c r="J60" s="345">
        <f t="shared" si="21"/>
        <v>5.3272409990555575E-6</v>
      </c>
      <c r="K60" s="295">
        <f t="shared" si="22"/>
        <v>6.10640629612662E-4</v>
      </c>
      <c r="L60" s="67">
        <f t="shared" si="26"/>
        <v>74.5</v>
      </c>
      <c r="N60" s="40">
        <f t="shared" ref="N60" si="37">(H60/B60)*10</f>
        <v>1.9999999999999998</v>
      </c>
      <c r="O60" s="201">
        <f t="shared" ref="O60" si="38">(I60/C60)*10</f>
        <v>0.5872222222222222</v>
      </c>
      <c r="P60" s="67">
        <f>(O60-N60)/N60</f>
        <v>-0.70638888888888884</v>
      </c>
    </row>
    <row r="61" spans="1:16" ht="20.100000000000001" customHeight="1" thickBot="1" x14ac:dyDescent="0.3">
      <c r="A61" s="14" t="s">
        <v>17</v>
      </c>
      <c r="B61" s="25">
        <f>B62-SUM(B39:B60)</f>
        <v>234.51000000000204</v>
      </c>
      <c r="C61" s="188">
        <f>C62-SUM(C39:C60)</f>
        <v>34.659999999996217</v>
      </c>
      <c r="D61" s="345">
        <f t="shared" si="19"/>
        <v>6.4354486167120268E-3</v>
      </c>
      <c r="E61" s="295">
        <f t="shared" si="20"/>
        <v>1.3362082757784385E-3</v>
      </c>
      <c r="F61" s="67">
        <f t="shared" si="25"/>
        <v>-0.85220246471367567</v>
      </c>
      <c r="H61" s="25">
        <f>H62-SUM(H39:H60)</f>
        <v>42.024000000000342</v>
      </c>
      <c r="I61" s="188">
        <f>I62-SUM(I39:I60)</f>
        <v>2.7280000000000655</v>
      </c>
      <c r="J61" s="345">
        <f t="shared" si="21"/>
        <v>7.9954277051540196E-3</v>
      </c>
      <c r="K61" s="295">
        <f t="shared" si="22"/>
        <v>7.8799793641598016E-4</v>
      </c>
      <c r="L61" s="67">
        <f t="shared" si="26"/>
        <v>-0.93508471349704825</v>
      </c>
      <c r="N61" s="40">
        <f t="shared" si="23"/>
        <v>1.7919918127158745</v>
      </c>
      <c r="O61" s="201">
        <f t="shared" si="24"/>
        <v>0.78707443739191096</v>
      </c>
      <c r="P61" s="67">
        <f t="shared" si="8"/>
        <v>-0.56078234743770905</v>
      </c>
    </row>
    <row r="62" spans="1:16" ht="26.25" customHeight="1" thickBot="1" x14ac:dyDescent="0.3">
      <c r="A62" s="18" t="s">
        <v>18</v>
      </c>
      <c r="B62" s="47">
        <v>36440.349999999991</v>
      </c>
      <c r="C62" s="199">
        <v>25939.069999999996</v>
      </c>
      <c r="D62" s="351">
        <f>SUM(D39:D61)</f>
        <v>1.0000000000000002</v>
      </c>
      <c r="E62" s="352">
        <f>SUM(E39:E61)</f>
        <v>0.99999999999999989</v>
      </c>
      <c r="F62" s="72">
        <f t="shared" si="25"/>
        <v>-0.28817725406040279</v>
      </c>
      <c r="G62" s="2"/>
      <c r="H62" s="47">
        <v>5256.003999999999</v>
      </c>
      <c r="I62" s="199">
        <v>3461.9380000000001</v>
      </c>
      <c r="J62" s="351">
        <f>SUM(J39:J61)</f>
        <v>1.0000000000000002</v>
      </c>
      <c r="K62" s="352">
        <f>SUM(K39:K61)</f>
        <v>1</v>
      </c>
      <c r="L62" s="72">
        <f t="shared" si="26"/>
        <v>-0.34133649822184292</v>
      </c>
      <c r="M62" s="2"/>
      <c r="N62" s="35">
        <f t="shared" si="23"/>
        <v>1.4423582649453148</v>
      </c>
      <c r="O62" s="194">
        <f t="shared" si="24"/>
        <v>1.3346422982782347</v>
      </c>
      <c r="P62" s="72">
        <f t="shared" si="8"/>
        <v>-7.468045164989856E-2</v>
      </c>
    </row>
    <row r="64" spans="1:16" ht="15.75" thickBot="1" x14ac:dyDescent="0.3"/>
    <row r="65" spans="1:16" x14ac:dyDescent="0.25">
      <c r="A65" s="437" t="s">
        <v>15</v>
      </c>
      <c r="B65" s="425" t="s">
        <v>1</v>
      </c>
      <c r="C65" s="421"/>
      <c r="D65" s="425" t="s">
        <v>104</v>
      </c>
      <c r="E65" s="421"/>
      <c r="F65" s="176" t="s">
        <v>0</v>
      </c>
      <c r="H65" s="435" t="s">
        <v>19</v>
      </c>
      <c r="I65" s="436"/>
      <c r="J65" s="425" t="s">
        <v>104</v>
      </c>
      <c r="K65" s="426"/>
      <c r="L65" s="176" t="s">
        <v>0</v>
      </c>
      <c r="N65" s="433" t="s">
        <v>22</v>
      </c>
      <c r="O65" s="421"/>
      <c r="P65" s="176" t="s">
        <v>0</v>
      </c>
    </row>
    <row r="66" spans="1:16" x14ac:dyDescent="0.25">
      <c r="A66" s="438"/>
      <c r="B66" s="428" t="str">
        <f>B5</f>
        <v>jan</v>
      </c>
      <c r="C66" s="430"/>
      <c r="D66" s="428" t="str">
        <f>B5</f>
        <v>jan</v>
      </c>
      <c r="E66" s="430"/>
      <c r="F66" s="177" t="str">
        <f>F37</f>
        <v>2022/2021</v>
      </c>
      <c r="H66" s="431" t="str">
        <f>B5</f>
        <v>jan</v>
      </c>
      <c r="I66" s="430"/>
      <c r="J66" s="428" t="str">
        <f>B5</f>
        <v>jan</v>
      </c>
      <c r="K66" s="429"/>
      <c r="L66" s="177" t="str">
        <f>L37</f>
        <v>2022/2021</v>
      </c>
      <c r="N66" s="431" t="str">
        <f>B5</f>
        <v>jan</v>
      </c>
      <c r="O66" s="429"/>
      <c r="P66" s="177" t="str">
        <f>P37</f>
        <v>2022/2021</v>
      </c>
    </row>
    <row r="67" spans="1:16" ht="19.5" customHeight="1" thickBot="1" x14ac:dyDescent="0.3">
      <c r="A67" s="439"/>
      <c r="B67" s="120">
        <f>B6</f>
        <v>2021</v>
      </c>
      <c r="C67" s="180">
        <f>C6</f>
        <v>2022</v>
      </c>
      <c r="D67" s="120">
        <f>B6</f>
        <v>2021</v>
      </c>
      <c r="E67" s="180">
        <f>C6</f>
        <v>2022</v>
      </c>
      <c r="F67" s="178" t="s">
        <v>1</v>
      </c>
      <c r="H67" s="31">
        <f>B6</f>
        <v>2021</v>
      </c>
      <c r="I67" s="180">
        <f>C6</f>
        <v>2022</v>
      </c>
      <c r="J67" s="120">
        <f>B6</f>
        <v>2021</v>
      </c>
      <c r="K67" s="180">
        <f>C6</f>
        <v>2022</v>
      </c>
      <c r="L67" s="357">
        <v>1000</v>
      </c>
      <c r="N67" s="31">
        <f>B6</f>
        <v>2021</v>
      </c>
      <c r="O67" s="180">
        <f>C6</f>
        <v>2022</v>
      </c>
      <c r="P67" s="178"/>
    </row>
    <row r="68" spans="1:16" ht="20.100000000000001" customHeight="1" x14ac:dyDescent="0.25">
      <c r="A68" s="45" t="s">
        <v>161</v>
      </c>
      <c r="B68" s="46">
        <v>13499.239999999998</v>
      </c>
      <c r="C68" s="195">
        <v>28230.230000000003</v>
      </c>
      <c r="D68" s="345">
        <f>B68/$B$96</f>
        <v>0.26649867749988843</v>
      </c>
      <c r="E68" s="344">
        <f>C68/$C$96</f>
        <v>0.49107983278720063</v>
      </c>
      <c r="F68" s="76">
        <f t="shared" ref="F68:F87" si="39">(C68-B68)/B68</f>
        <v>1.0912458775456995</v>
      </c>
      <c r="H68" s="25">
        <v>1354.0629999999999</v>
      </c>
      <c r="I68" s="195">
        <v>2580.5620000000004</v>
      </c>
      <c r="J68" s="343">
        <f>H68/$H$96</f>
        <v>0.23488488920853029</v>
      </c>
      <c r="K68" s="344">
        <f>I68/$I$96</f>
        <v>0.35462985256107921</v>
      </c>
      <c r="L68" s="76">
        <f t="shared" ref="L68:L85" si="40">(I68-H68)/H68</f>
        <v>0.9057916802984799</v>
      </c>
      <c r="N68" s="49">
        <f t="shared" ref="N68:N78" si="41">(H68/B68)*10</f>
        <v>1.0030660985359177</v>
      </c>
      <c r="O68" s="197">
        <f t="shared" ref="O68:O78" si="42">(I68/C68)*10</f>
        <v>0.91411299164052151</v>
      </c>
      <c r="P68" s="76">
        <f t="shared" si="8"/>
        <v>-8.868120159302835E-2</v>
      </c>
    </row>
    <row r="69" spans="1:16" ht="20.100000000000001" customHeight="1" x14ac:dyDescent="0.25">
      <c r="A69" s="45" t="s">
        <v>160</v>
      </c>
      <c r="B69" s="25">
        <v>2133.58</v>
      </c>
      <c r="C69" s="188">
        <v>2337.81</v>
      </c>
      <c r="D69" s="345">
        <f t="shared" ref="D69:D95" si="43">B69/$B$96</f>
        <v>4.2120611852238497E-2</v>
      </c>
      <c r="E69" s="295">
        <f t="shared" ref="E69:E95" si="44">C69/$C$96</f>
        <v>4.0667445638531655E-2</v>
      </c>
      <c r="F69" s="67">
        <f t="shared" si="39"/>
        <v>9.5721744673272172E-2</v>
      </c>
      <c r="H69" s="25">
        <v>376.48599999999999</v>
      </c>
      <c r="I69" s="188">
        <v>692.6149999999999</v>
      </c>
      <c r="J69" s="294">
        <f t="shared" ref="J69:J96" si="45">H69/$H$96</f>
        <v>6.530779764203197E-2</v>
      </c>
      <c r="K69" s="295">
        <f t="shared" ref="K69:K96" si="46">I69/$I$96</f>
        <v>9.5181574917243536E-2</v>
      </c>
      <c r="L69" s="67">
        <f t="shared" si="40"/>
        <v>0.83968328171565454</v>
      </c>
      <c r="N69" s="48">
        <f t="shared" si="41"/>
        <v>1.7645740961201362</v>
      </c>
      <c r="O69" s="191">
        <f t="shared" si="42"/>
        <v>2.9626659138253322</v>
      </c>
      <c r="P69" s="67">
        <f t="shared" si="8"/>
        <v>0.6789694013640486</v>
      </c>
    </row>
    <row r="70" spans="1:16" ht="20.100000000000001" customHeight="1" x14ac:dyDescent="0.25">
      <c r="A70" s="45" t="s">
        <v>154</v>
      </c>
      <c r="B70" s="25">
        <v>2370.09</v>
      </c>
      <c r="C70" s="188">
        <v>2333.16</v>
      </c>
      <c r="D70" s="345">
        <f t="shared" si="43"/>
        <v>4.6789734129899958E-2</v>
      </c>
      <c r="E70" s="295">
        <f t="shared" si="44"/>
        <v>4.0586556420751263E-2</v>
      </c>
      <c r="F70" s="67">
        <f t="shared" si="39"/>
        <v>-1.5581686771388549E-2</v>
      </c>
      <c r="H70" s="25">
        <v>427.459</v>
      </c>
      <c r="I70" s="188">
        <v>669.60899999999992</v>
      </c>
      <c r="J70" s="294">
        <f t="shared" si="45"/>
        <v>7.4149917585953642E-2</v>
      </c>
      <c r="K70" s="295">
        <f t="shared" si="46"/>
        <v>9.2020009960454979E-2</v>
      </c>
      <c r="L70" s="67">
        <f t="shared" si="40"/>
        <v>0.56648707829288869</v>
      </c>
      <c r="N70" s="48">
        <f t="shared" si="41"/>
        <v>1.8035559831061267</v>
      </c>
      <c r="O70" s="191">
        <f t="shared" si="42"/>
        <v>2.8699660546212002</v>
      </c>
      <c r="P70" s="67">
        <f t="shared" si="8"/>
        <v>0.59128193496853743</v>
      </c>
    </row>
    <row r="71" spans="1:16" ht="20.100000000000001" customHeight="1" x14ac:dyDescent="0.25">
      <c r="A71" s="45" t="s">
        <v>156</v>
      </c>
      <c r="B71" s="25">
        <v>1900.64</v>
      </c>
      <c r="C71" s="188">
        <v>3326.82</v>
      </c>
      <c r="D71" s="345">
        <f t="shared" si="43"/>
        <v>3.7521967636947567E-2</v>
      </c>
      <c r="E71" s="295">
        <f t="shared" si="44"/>
        <v>5.7871799461538739E-2</v>
      </c>
      <c r="F71" s="67">
        <f t="shared" si="39"/>
        <v>0.75036829699469654</v>
      </c>
      <c r="H71" s="25">
        <v>308.24399999999997</v>
      </c>
      <c r="I71" s="188">
        <v>588.47799999999995</v>
      </c>
      <c r="J71" s="294">
        <f t="shared" si="45"/>
        <v>5.3470080630808318E-2</v>
      </c>
      <c r="K71" s="295">
        <f t="shared" si="46"/>
        <v>8.0870704278927896E-2</v>
      </c>
      <c r="L71" s="67">
        <f t="shared" si="40"/>
        <v>0.90913042914055098</v>
      </c>
      <c r="N71" s="48">
        <f t="shared" si="41"/>
        <v>1.6217905547605016</v>
      </c>
      <c r="O71" s="191">
        <f t="shared" si="42"/>
        <v>1.7688904118647835</v>
      </c>
      <c r="P71" s="67">
        <f t="shared" si="8"/>
        <v>9.0702129613774246E-2</v>
      </c>
    </row>
    <row r="72" spans="1:16" ht="20.100000000000001" customHeight="1" x14ac:dyDescent="0.25">
      <c r="A72" s="45" t="s">
        <v>157</v>
      </c>
      <c r="B72" s="25">
        <v>3355.4300000000003</v>
      </c>
      <c r="C72" s="188">
        <v>3484.0600000000004</v>
      </c>
      <c r="D72" s="345">
        <f t="shared" si="43"/>
        <v>6.6242074179246449E-2</v>
      </c>
      <c r="E72" s="295">
        <f t="shared" si="44"/>
        <v>6.060707270966529E-2</v>
      </c>
      <c r="F72" s="67">
        <f t="shared" si="39"/>
        <v>3.8334878093120729E-2</v>
      </c>
      <c r="H72" s="25">
        <v>460.33599999999996</v>
      </c>
      <c r="I72" s="188">
        <v>540.60199999999998</v>
      </c>
      <c r="J72" s="294">
        <f t="shared" si="45"/>
        <v>7.9852983471742453E-2</v>
      </c>
      <c r="K72" s="295">
        <f t="shared" si="46"/>
        <v>7.4291416968173804E-2</v>
      </c>
      <c r="L72" s="67">
        <f t="shared" si="40"/>
        <v>0.17436394285912904</v>
      </c>
      <c r="N72" s="48">
        <f t="shared" si="41"/>
        <v>1.3719135848460553</v>
      </c>
      <c r="O72" s="191">
        <f t="shared" si="42"/>
        <v>1.5516437719212639</v>
      </c>
      <c r="P72" s="67">
        <f t="shared" ref="P72:P78" si="47">(O72-N72)/N72</f>
        <v>0.13100693007233136</v>
      </c>
    </row>
    <row r="73" spans="1:16" ht="20.100000000000001" customHeight="1" x14ac:dyDescent="0.25">
      <c r="A73" s="45" t="s">
        <v>176</v>
      </c>
      <c r="B73" s="25">
        <v>10819.240000000002</v>
      </c>
      <c r="C73" s="188">
        <v>5111.9100000000008</v>
      </c>
      <c r="D73" s="345">
        <f t="shared" si="43"/>
        <v>0.21359077633658591</v>
      </c>
      <c r="E73" s="295">
        <f t="shared" si="44"/>
        <v>8.8924387368548505E-2</v>
      </c>
      <c r="F73" s="67">
        <f t="shared" si="39"/>
        <v>-0.52751672021324969</v>
      </c>
      <c r="H73" s="25">
        <v>559.2700000000001</v>
      </c>
      <c r="I73" s="188">
        <v>326.84399999999999</v>
      </c>
      <c r="J73" s="294">
        <f t="shared" si="45"/>
        <v>9.7014741550175115E-2</v>
      </c>
      <c r="K73" s="295">
        <f t="shared" si="46"/>
        <v>4.4916045237616206E-2</v>
      </c>
      <c r="L73" s="67">
        <f t="shared" si="40"/>
        <v>-0.41558817744559884</v>
      </c>
      <c r="N73" s="48">
        <f t="shared" si="41"/>
        <v>0.5169217061457182</v>
      </c>
      <c r="O73" s="191">
        <f t="shared" si="42"/>
        <v>0.63937745382841238</v>
      </c>
      <c r="P73" s="67">
        <f t="shared" si="47"/>
        <v>0.23689418770155957</v>
      </c>
    </row>
    <row r="74" spans="1:16" ht="20.100000000000001" customHeight="1" x14ac:dyDescent="0.25">
      <c r="A74" s="45" t="s">
        <v>177</v>
      </c>
      <c r="B74" s="25">
        <v>2420.04</v>
      </c>
      <c r="C74" s="188">
        <v>3090.5999999999995</v>
      </c>
      <c r="D74" s="345">
        <f t="shared" si="43"/>
        <v>4.7775834750462258E-2</v>
      </c>
      <c r="E74" s="295">
        <f t="shared" si="44"/>
        <v>5.3762627198294943E-2</v>
      </c>
      <c r="F74" s="67">
        <f t="shared" si="39"/>
        <v>0.27708632915158404</v>
      </c>
      <c r="H74" s="25">
        <v>198.029</v>
      </c>
      <c r="I74" s="188">
        <v>253.02800000000002</v>
      </c>
      <c r="J74" s="294">
        <f t="shared" si="45"/>
        <v>3.4351444301392212E-2</v>
      </c>
      <c r="K74" s="295">
        <f t="shared" si="46"/>
        <v>3.4771992431813205E-2</v>
      </c>
      <c r="L74" s="67">
        <f t="shared" si="40"/>
        <v>0.27773204934630796</v>
      </c>
      <c r="N74" s="48">
        <f t="shared" si="41"/>
        <v>0.8182881274689674</v>
      </c>
      <c r="O74" s="191">
        <f t="shared" si="42"/>
        <v>0.81870187018701879</v>
      </c>
      <c r="P74" s="67">
        <f t="shared" si="47"/>
        <v>5.0561984729160278E-4</v>
      </c>
    </row>
    <row r="75" spans="1:16" ht="20.100000000000001" customHeight="1" x14ac:dyDescent="0.25">
      <c r="A75" s="45" t="s">
        <v>155</v>
      </c>
      <c r="B75" s="25">
        <v>1225.2700000000002</v>
      </c>
      <c r="C75" s="188">
        <v>587.57000000000005</v>
      </c>
      <c r="D75" s="345">
        <f t="shared" si="43"/>
        <v>2.4188979126253656E-2</v>
      </c>
      <c r="E75" s="295">
        <f t="shared" si="44"/>
        <v>1.0221091976607186E-2</v>
      </c>
      <c r="F75" s="67">
        <f t="shared" si="39"/>
        <v>-0.52045671566267027</v>
      </c>
      <c r="H75" s="25">
        <v>206.505</v>
      </c>
      <c r="I75" s="188">
        <v>197.53899999999999</v>
      </c>
      <c r="J75" s="294">
        <f t="shared" si="45"/>
        <v>3.5821748357356749E-2</v>
      </c>
      <c r="K75" s="295">
        <f t="shared" si="46"/>
        <v>2.7146500043425816E-2</v>
      </c>
      <c r="L75" s="67">
        <f t="shared" si="40"/>
        <v>-4.3417834919251393E-2</v>
      </c>
      <c r="N75" s="48">
        <f t="shared" si="41"/>
        <v>1.6853836297305897</v>
      </c>
      <c r="O75" s="191">
        <f t="shared" si="42"/>
        <v>3.3619653828480005</v>
      </c>
      <c r="P75" s="67">
        <f t="shared" si="47"/>
        <v>0.99477752337336633</v>
      </c>
    </row>
    <row r="76" spans="1:16" ht="20.100000000000001" customHeight="1" x14ac:dyDescent="0.25">
      <c r="A76" s="45" t="s">
        <v>192</v>
      </c>
      <c r="B76" s="25">
        <v>891.55</v>
      </c>
      <c r="C76" s="188">
        <v>1031.3799999999999</v>
      </c>
      <c r="D76" s="345">
        <f t="shared" si="43"/>
        <v>1.7600760926172552E-2</v>
      </c>
      <c r="E76" s="295">
        <f t="shared" si="44"/>
        <v>1.7941402458997426E-2</v>
      </c>
      <c r="F76" s="67">
        <f t="shared" si="39"/>
        <v>0.15683921260725694</v>
      </c>
      <c r="H76" s="25">
        <v>126.94199999999999</v>
      </c>
      <c r="I76" s="188">
        <v>184.01</v>
      </c>
      <c r="J76" s="294">
        <f t="shared" si="45"/>
        <v>2.2020214425701946E-2</v>
      </c>
      <c r="K76" s="295">
        <f t="shared" si="46"/>
        <v>2.5287297561447535E-2</v>
      </c>
      <c r="L76" s="67">
        <f t="shared" si="40"/>
        <v>0.4495596414110381</v>
      </c>
      <c r="N76" s="48">
        <f t="shared" si="41"/>
        <v>1.4238348942852337</v>
      </c>
      <c r="O76" s="191">
        <f t="shared" si="42"/>
        <v>1.7841144873858328</v>
      </c>
      <c r="P76" s="67">
        <f t="shared" si="47"/>
        <v>0.25303467034459759</v>
      </c>
    </row>
    <row r="77" spans="1:16" ht="20.100000000000001" customHeight="1" x14ac:dyDescent="0.25">
      <c r="A77" s="45" t="s">
        <v>196</v>
      </c>
      <c r="B77" s="25">
        <v>1</v>
      </c>
      <c r="C77" s="188">
        <v>27.33</v>
      </c>
      <c r="D77" s="345">
        <f t="shared" si="43"/>
        <v>1.9741754165411422E-5</v>
      </c>
      <c r="E77" s="295">
        <f t="shared" si="44"/>
        <v>4.754198541802242E-4</v>
      </c>
      <c r="F77" s="67">
        <f t="shared" si="39"/>
        <v>26.33</v>
      </c>
      <c r="H77" s="25">
        <v>32.286000000000001</v>
      </c>
      <c r="I77" s="188">
        <v>182.60000000000002</v>
      </c>
      <c r="J77" s="294">
        <f t="shared" si="45"/>
        <v>5.6005470446992564E-3</v>
      </c>
      <c r="K77" s="295">
        <f t="shared" si="46"/>
        <v>2.509353043160872E-2</v>
      </c>
      <c r="L77" s="67">
        <f t="shared" si="40"/>
        <v>4.6557021619277714</v>
      </c>
      <c r="N77" s="48">
        <f t="shared" si="41"/>
        <v>322.86</v>
      </c>
      <c r="O77" s="191">
        <f t="shared" si="42"/>
        <v>66.813025978777915</v>
      </c>
      <c r="P77" s="67">
        <f t="shared" si="47"/>
        <v>-0.79305883051855952</v>
      </c>
    </row>
    <row r="78" spans="1:16" ht="20.100000000000001" customHeight="1" x14ac:dyDescent="0.25">
      <c r="A78" s="45" t="s">
        <v>170</v>
      </c>
      <c r="B78" s="25">
        <v>311.52999999999997</v>
      </c>
      <c r="C78" s="188">
        <v>239.4</v>
      </c>
      <c r="D78" s="345">
        <f t="shared" si="43"/>
        <v>6.1501486751506197E-3</v>
      </c>
      <c r="E78" s="295">
        <f t="shared" si="44"/>
        <v>4.1644900508871459E-3</v>
      </c>
      <c r="F78" s="67">
        <f t="shared" si="39"/>
        <v>-0.23153468365807459</v>
      </c>
      <c r="H78" s="25">
        <v>72.166999999999987</v>
      </c>
      <c r="I78" s="188">
        <v>172.61600000000001</v>
      </c>
      <c r="J78" s="294">
        <f t="shared" si="45"/>
        <v>1.2518573950777772E-2</v>
      </c>
      <c r="K78" s="295">
        <f t="shared" si="46"/>
        <v>2.3721494244154276E-2</v>
      </c>
      <c r="L78" s="67">
        <f t="shared" si="40"/>
        <v>1.3918965732259903</v>
      </c>
      <c r="N78" s="48">
        <f t="shared" si="41"/>
        <v>2.3165345231598882</v>
      </c>
      <c r="O78" s="191">
        <f t="shared" si="42"/>
        <v>7.2103592314118634</v>
      </c>
      <c r="P78" s="67">
        <f t="shared" si="47"/>
        <v>2.112562821458198</v>
      </c>
    </row>
    <row r="79" spans="1:16" ht="20.100000000000001" customHeight="1" x14ac:dyDescent="0.25">
      <c r="A79" s="45" t="s">
        <v>201</v>
      </c>
      <c r="B79" s="25">
        <v>240</v>
      </c>
      <c r="C79" s="188">
        <v>480</v>
      </c>
      <c r="D79" s="345">
        <f t="shared" si="43"/>
        <v>4.7380209996987412E-3</v>
      </c>
      <c r="E79" s="295">
        <f t="shared" si="44"/>
        <v>8.3498547386208436E-3</v>
      </c>
      <c r="F79" s="67">
        <f t="shared" si="39"/>
        <v>1</v>
      </c>
      <c r="H79" s="25">
        <v>66.239999999999995</v>
      </c>
      <c r="I79" s="188">
        <v>132.47999999999999</v>
      </c>
      <c r="J79" s="294">
        <f t="shared" si="45"/>
        <v>1.1490436605366992E-2</v>
      </c>
      <c r="K79" s="295">
        <f t="shared" si="46"/>
        <v>1.8205864795068579E-2</v>
      </c>
      <c r="L79" s="67">
        <f t="shared" si="40"/>
        <v>1</v>
      </c>
      <c r="N79" s="48">
        <f t="shared" ref="N79:N83" si="48">(H79/B79)*10</f>
        <v>2.76</v>
      </c>
      <c r="O79" s="191">
        <f t="shared" ref="O79:O83" si="49">(I79/C79)*10</f>
        <v>2.76</v>
      </c>
      <c r="P79" s="67">
        <f t="shared" ref="P79:P83" si="50">(O79-N79)/N79</f>
        <v>0</v>
      </c>
    </row>
    <row r="80" spans="1:16" ht="20.100000000000001" customHeight="1" x14ac:dyDescent="0.25">
      <c r="A80" s="45" t="s">
        <v>198</v>
      </c>
      <c r="B80" s="25">
        <v>3124.0099999999998</v>
      </c>
      <c r="C80" s="188">
        <v>3850.22</v>
      </c>
      <c r="D80" s="345">
        <f t="shared" si="43"/>
        <v>6.1673437430286929E-2</v>
      </c>
      <c r="E80" s="295">
        <f t="shared" si="44"/>
        <v>6.6976620232776549E-2</v>
      </c>
      <c r="F80" s="67">
        <f t="shared" si="39"/>
        <v>0.23246084359525102</v>
      </c>
      <c r="H80" s="25">
        <v>101.01700000000001</v>
      </c>
      <c r="I80" s="188">
        <v>108.32199999999999</v>
      </c>
      <c r="J80" s="294">
        <f t="shared" si="45"/>
        <v>1.752308928992086E-2</v>
      </c>
      <c r="K80" s="295">
        <f t="shared" si="46"/>
        <v>1.488598797049682E-2</v>
      </c>
      <c r="L80" s="67">
        <f t="shared" si="40"/>
        <v>7.2314560915489254E-2</v>
      </c>
      <c r="N80" s="48">
        <f t="shared" si="48"/>
        <v>0.32335683944673677</v>
      </c>
      <c r="O80" s="191">
        <f t="shared" si="49"/>
        <v>0.28133976759769574</v>
      </c>
      <c r="P80" s="67">
        <f t="shared" si="50"/>
        <v>-0.12994026018108104</v>
      </c>
    </row>
    <row r="81" spans="1:16" ht="20.100000000000001" customHeight="1" x14ac:dyDescent="0.25">
      <c r="A81" s="45" t="s">
        <v>169</v>
      </c>
      <c r="B81" s="25">
        <v>2841.69</v>
      </c>
      <c r="C81" s="188">
        <v>481.65000000000003</v>
      </c>
      <c r="D81" s="345">
        <f t="shared" si="43"/>
        <v>5.609994539430798E-2</v>
      </c>
      <c r="E81" s="295">
        <f t="shared" si="44"/>
        <v>8.3785573642848523E-3</v>
      </c>
      <c r="F81" s="67">
        <f t="shared" si="39"/>
        <v>-0.83050579056828855</v>
      </c>
      <c r="H81" s="25">
        <v>584.38400000000001</v>
      </c>
      <c r="I81" s="188">
        <v>92.688999999999993</v>
      </c>
      <c r="J81" s="294">
        <f t="shared" si="45"/>
        <v>0.10137118516290437</v>
      </c>
      <c r="K81" s="295">
        <f t="shared" si="46"/>
        <v>1.2737646452220044E-2</v>
      </c>
      <c r="L81" s="67">
        <f t="shared" si="40"/>
        <v>-0.84139025024641334</v>
      </c>
      <c r="N81" s="48">
        <f t="shared" si="48"/>
        <v>2.0564663985163758</v>
      </c>
      <c r="O81" s="191">
        <f t="shared" si="49"/>
        <v>1.9244056887781582</v>
      </c>
      <c r="P81" s="67">
        <f t="shared" si="50"/>
        <v>-6.4217295178512004E-2</v>
      </c>
    </row>
    <row r="82" spans="1:16" ht="20.100000000000001" customHeight="1" x14ac:dyDescent="0.25">
      <c r="A82" s="45" t="s">
        <v>194</v>
      </c>
      <c r="B82" s="25">
        <v>168.52999999999997</v>
      </c>
      <c r="C82" s="188">
        <v>395.82</v>
      </c>
      <c r="D82" s="345">
        <f t="shared" si="43"/>
        <v>3.3270778294967863E-3</v>
      </c>
      <c r="E82" s="295">
        <f t="shared" si="44"/>
        <v>6.8854989638352125E-3</v>
      </c>
      <c r="F82" s="67">
        <f t="shared" si="39"/>
        <v>1.3486619592950813</v>
      </c>
      <c r="H82" s="25">
        <v>42.169000000000004</v>
      </c>
      <c r="I82" s="188">
        <v>81.617999999999995</v>
      </c>
      <c r="J82" s="294">
        <f t="shared" si="45"/>
        <v>7.3149187984861228E-3</v>
      </c>
      <c r="K82" s="295">
        <f t="shared" si="46"/>
        <v>1.121623092424447E-2</v>
      </c>
      <c r="L82" s="67">
        <f t="shared" si="40"/>
        <v>0.93549764044677342</v>
      </c>
      <c r="N82" s="48">
        <f t="shared" si="48"/>
        <v>2.5021657865068541</v>
      </c>
      <c r="O82" s="191">
        <f t="shared" si="49"/>
        <v>2.0619978778232531</v>
      </c>
      <c r="P82" s="67">
        <f t="shared" si="50"/>
        <v>-0.17591476594286623</v>
      </c>
    </row>
    <row r="83" spans="1:16" ht="20.100000000000001" customHeight="1" x14ac:dyDescent="0.25">
      <c r="A83" s="45" t="s">
        <v>212</v>
      </c>
      <c r="B83" s="25"/>
      <c r="C83" s="188">
        <v>379.39</v>
      </c>
      <c r="D83" s="345">
        <f t="shared" si="43"/>
        <v>0</v>
      </c>
      <c r="E83" s="295">
        <f t="shared" si="44"/>
        <v>6.5996903943445033E-3</v>
      </c>
      <c r="F83" s="67" t="e">
        <f t="shared" si="39"/>
        <v>#DIV/0!</v>
      </c>
      <c r="H83" s="25"/>
      <c r="I83" s="188">
        <v>50.344999999999999</v>
      </c>
      <c r="J83" s="294">
        <f t="shared" si="45"/>
        <v>0</v>
      </c>
      <c r="K83" s="295">
        <f t="shared" si="46"/>
        <v>6.9185859232165437E-3</v>
      </c>
      <c r="L83" s="67" t="e">
        <f t="shared" si="40"/>
        <v>#DIV/0!</v>
      </c>
      <c r="N83" s="48" t="e">
        <f t="shared" si="48"/>
        <v>#DIV/0!</v>
      </c>
      <c r="O83" s="191">
        <f t="shared" si="49"/>
        <v>1.3269986030206384</v>
      </c>
      <c r="P83" s="67" t="e">
        <f t="shared" si="50"/>
        <v>#DIV/0!</v>
      </c>
    </row>
    <row r="84" spans="1:16" ht="20.100000000000001" customHeight="1" x14ac:dyDescent="0.25">
      <c r="A84" s="45" t="s">
        <v>175</v>
      </c>
      <c r="B84" s="25">
        <v>239.5</v>
      </c>
      <c r="C84" s="188">
        <v>313.57</v>
      </c>
      <c r="D84" s="345">
        <f t="shared" si="43"/>
        <v>4.7281501226160349E-3</v>
      </c>
      <c r="E84" s="295">
        <f t="shared" si="44"/>
        <v>5.4547165633111201E-3</v>
      </c>
      <c r="F84" s="67">
        <f t="shared" si="39"/>
        <v>0.30926931106471811</v>
      </c>
      <c r="H84" s="25">
        <v>60.573</v>
      </c>
      <c r="I84" s="188">
        <v>48.21</v>
      </c>
      <c r="J84" s="294">
        <f t="shared" si="45"/>
        <v>1.0507400611366168E-2</v>
      </c>
      <c r="K84" s="295">
        <f t="shared" si="46"/>
        <v>6.625186758531524E-3</v>
      </c>
      <c r="L84" s="67">
        <f t="shared" si="40"/>
        <v>-0.20410083700658707</v>
      </c>
      <c r="N84" s="48">
        <f t="shared" ref="N84" si="51">(H84/B84)*10</f>
        <v>2.5291440501043843</v>
      </c>
      <c r="O84" s="191">
        <f t="shared" ref="O84" si="52">(I84/C84)*10</f>
        <v>1.5374557515068408</v>
      </c>
      <c r="P84" s="67">
        <f t="shared" ref="P84" si="53">(O84-N84)/N84</f>
        <v>-0.39210431630282744</v>
      </c>
    </row>
    <row r="85" spans="1:16" ht="20.100000000000001" customHeight="1" x14ac:dyDescent="0.25">
      <c r="A85" s="45" t="s">
        <v>193</v>
      </c>
      <c r="B85" s="25">
        <v>571.61999999999989</v>
      </c>
      <c r="C85" s="188">
        <v>430.10999999999996</v>
      </c>
      <c r="D85" s="345">
        <f t="shared" si="43"/>
        <v>1.1284781516032474E-2</v>
      </c>
      <c r="E85" s="295">
        <f t="shared" si="44"/>
        <v>7.4819917117254385E-3</v>
      </c>
      <c r="F85" s="67">
        <f t="shared" si="39"/>
        <v>-0.24755956754487241</v>
      </c>
      <c r="H85" s="25">
        <v>61.182000000000009</v>
      </c>
      <c r="I85" s="188">
        <v>44.510000000000005</v>
      </c>
      <c r="J85" s="294">
        <f t="shared" si="45"/>
        <v>1.0613041853707178E-2</v>
      </c>
      <c r="K85" s="295">
        <f t="shared" si="46"/>
        <v>6.11671982207505E-3</v>
      </c>
      <c r="L85" s="67">
        <f t="shared" si="40"/>
        <v>-0.27249844725572886</v>
      </c>
      <c r="N85" s="48">
        <f t="shared" ref="N85" si="54">(H85/B85)*10</f>
        <v>1.0703264406423851</v>
      </c>
      <c r="O85" s="191">
        <f t="shared" ref="O85" si="55">(I85/C85)*10</f>
        <v>1.0348515496035899</v>
      </c>
      <c r="P85" s="67">
        <f t="shared" ref="P85" si="56">(O85-N85)/N85</f>
        <v>-3.3143992049289174E-2</v>
      </c>
    </row>
    <row r="86" spans="1:16" ht="20.100000000000001" customHeight="1" x14ac:dyDescent="0.25">
      <c r="A86" s="45" t="s">
        <v>206</v>
      </c>
      <c r="B86" s="25">
        <v>238.8</v>
      </c>
      <c r="C86" s="188">
        <v>113.85000000000001</v>
      </c>
      <c r="D86" s="345">
        <f t="shared" si="43"/>
        <v>4.714330894700248E-3</v>
      </c>
      <c r="E86" s="295">
        <f t="shared" si="44"/>
        <v>1.9804811708166313E-3</v>
      </c>
      <c r="F86" s="67">
        <f t="shared" si="39"/>
        <v>-0.52324120603015079</v>
      </c>
      <c r="H86" s="25">
        <v>40.518000000000001</v>
      </c>
      <c r="I86" s="188">
        <v>30.511000000000003</v>
      </c>
      <c r="J86" s="294">
        <f t="shared" si="45"/>
        <v>7.028525217032908E-3</v>
      </c>
      <c r="K86" s="295">
        <f t="shared" si="46"/>
        <v>4.1929282968171614E-3</v>
      </c>
      <c r="L86" s="67">
        <f t="shared" ref="L86:L88" si="57">(I86-H86)/H86</f>
        <v>-0.246976652352041</v>
      </c>
      <c r="N86" s="48">
        <f t="shared" ref="N86" si="58">(H86/B86)*10</f>
        <v>1.6967336683417082</v>
      </c>
      <c r="O86" s="191">
        <f t="shared" ref="O86" si="59">(I86/C86)*10</f>
        <v>2.6799297321036453</v>
      </c>
      <c r="P86" s="67">
        <f t="shared" ref="P86" si="60">(O86-N86)/N86</f>
        <v>0.57946399137753735</v>
      </c>
    </row>
    <row r="87" spans="1:16" ht="20.100000000000001" customHeight="1" x14ac:dyDescent="0.25">
      <c r="A87" s="45" t="s">
        <v>213</v>
      </c>
      <c r="B87" s="25">
        <v>0.02</v>
      </c>
      <c r="C87" s="188">
        <v>103.5</v>
      </c>
      <c r="D87" s="345">
        <f t="shared" si="43"/>
        <v>3.9483508330822842E-7</v>
      </c>
      <c r="E87" s="295">
        <f t="shared" si="44"/>
        <v>1.8004374280151192E-3</v>
      </c>
      <c r="F87" s="67">
        <f t="shared" si="39"/>
        <v>5174</v>
      </c>
      <c r="H87" s="25">
        <v>4.0000000000000001E-3</v>
      </c>
      <c r="I87" s="188">
        <v>28.79</v>
      </c>
      <c r="J87" s="294">
        <f t="shared" si="45"/>
        <v>6.9386694476853828E-7</v>
      </c>
      <c r="K87" s="295">
        <f t="shared" si="46"/>
        <v>3.9564224596167303E-3</v>
      </c>
      <c r="L87" s="67">
        <f t="shared" si="57"/>
        <v>7196.4999999999991</v>
      </c>
      <c r="N87" s="48">
        <f t="shared" ref="N87:N88" si="61">(H87/B87)*10</f>
        <v>2</v>
      </c>
      <c r="O87" s="191">
        <f t="shared" ref="O87:O88" si="62">(I87/C87)*10</f>
        <v>2.781642512077295</v>
      </c>
      <c r="P87" s="67">
        <f t="shared" ref="P87:P88" si="63">(O87-N87)/N87</f>
        <v>0.39082125603864748</v>
      </c>
    </row>
    <row r="88" spans="1:16" ht="20.100000000000001" customHeight="1" x14ac:dyDescent="0.25">
      <c r="A88" s="45" t="s">
        <v>197</v>
      </c>
      <c r="B88" s="25">
        <v>3.83</v>
      </c>
      <c r="C88" s="188">
        <v>105.08</v>
      </c>
      <c r="D88" s="345">
        <f t="shared" si="43"/>
        <v>7.5610918453525747E-5</v>
      </c>
      <c r="E88" s="295">
        <f t="shared" si="44"/>
        <v>1.8279223665297463E-3</v>
      </c>
      <c r="F88" s="67">
        <f>(C88-B88)/B88</f>
        <v>26.436031331592687</v>
      </c>
      <c r="H88" s="25">
        <v>4.5</v>
      </c>
      <c r="I88" s="188">
        <v>27.166</v>
      </c>
      <c r="J88" s="294">
        <f t="shared" si="45"/>
        <v>7.8060031286460553E-4</v>
      </c>
      <c r="K88" s="295">
        <f t="shared" si="46"/>
        <v>3.7332467015612401E-3</v>
      </c>
      <c r="L88" s="67">
        <f t="shared" si="57"/>
        <v>5.036888888888889</v>
      </c>
      <c r="N88" s="48">
        <f t="shared" si="61"/>
        <v>11.749347258485638</v>
      </c>
      <c r="O88" s="191">
        <f t="shared" si="62"/>
        <v>2.5852683669585081</v>
      </c>
      <c r="P88" s="67">
        <f t="shared" si="63"/>
        <v>-0.77996493676775358</v>
      </c>
    </row>
    <row r="89" spans="1:16" ht="20.100000000000001" customHeight="1" x14ac:dyDescent="0.25">
      <c r="A89" s="45" t="s">
        <v>214</v>
      </c>
      <c r="B89" s="25">
        <v>66.83</v>
      </c>
      <c r="C89" s="188">
        <v>77.25</v>
      </c>
      <c r="D89" s="345">
        <f t="shared" si="43"/>
        <v>1.3193414308744452E-3</v>
      </c>
      <c r="E89" s="295">
        <f t="shared" si="44"/>
        <v>1.343804746996792E-3</v>
      </c>
      <c r="F89" s="67">
        <f t="shared" ref="F89:F94" si="64">(C89-B89)/B89</f>
        <v>0.15591800089780042</v>
      </c>
      <c r="H89" s="25">
        <v>18.993000000000002</v>
      </c>
      <c r="I89" s="188">
        <v>24.119</v>
      </c>
      <c r="J89" s="294">
        <f t="shared" si="45"/>
        <v>3.2946537204972121E-3</v>
      </c>
      <c r="K89" s="295">
        <f t="shared" si="46"/>
        <v>3.3145173082145163E-3</v>
      </c>
      <c r="L89" s="67">
        <f t="shared" ref="L89:L94" si="65">(I89-H89)/H89</f>
        <v>0.26988890643921432</v>
      </c>
      <c r="N89" s="48">
        <f t="shared" ref="N89:N94" si="66">(H89/B89)*10</f>
        <v>2.8419871315277572</v>
      </c>
      <c r="O89" s="191">
        <f t="shared" ref="O89:O94" si="67">(I89/C89)*10</f>
        <v>3.122200647249191</v>
      </c>
      <c r="P89" s="67">
        <f t="shared" ref="P89:P94" si="68">(O89-N89)/N89</f>
        <v>9.8597742619193504E-2</v>
      </c>
    </row>
    <row r="90" spans="1:16" ht="20.100000000000001" customHeight="1" x14ac:dyDescent="0.25">
      <c r="A90" s="45" t="s">
        <v>215</v>
      </c>
      <c r="B90" s="25">
        <v>1818.93</v>
      </c>
      <c r="C90" s="188">
        <v>126.75</v>
      </c>
      <c r="D90" s="345">
        <f t="shared" si="43"/>
        <v>3.5908868904091798E-2</v>
      </c>
      <c r="E90" s="295">
        <f t="shared" si="44"/>
        <v>2.2048835169170664E-3</v>
      </c>
      <c r="F90" s="67">
        <f t="shared" si="64"/>
        <v>-0.93031617489403107</v>
      </c>
      <c r="H90" s="25">
        <v>259.59500000000003</v>
      </c>
      <c r="I90" s="188">
        <v>22.69</v>
      </c>
      <c r="J90" s="294">
        <f t="shared" si="45"/>
        <v>4.5031097381797176E-2</v>
      </c>
      <c r="K90" s="295">
        <f t="shared" si="46"/>
        <v>3.1181391319452453E-3</v>
      </c>
      <c r="L90" s="67">
        <f t="shared" si="65"/>
        <v>-0.91259461854041879</v>
      </c>
      <c r="N90" s="48">
        <f t="shared" si="66"/>
        <v>1.4271852132847336</v>
      </c>
      <c r="O90" s="191">
        <f t="shared" si="67"/>
        <v>1.7901380670611442</v>
      </c>
      <c r="P90" s="67">
        <f t="shared" si="68"/>
        <v>0.25431377118955545</v>
      </c>
    </row>
    <row r="91" spans="1:16" ht="20.100000000000001" customHeight="1" x14ac:dyDescent="0.25">
      <c r="A91" s="45" t="s">
        <v>216</v>
      </c>
      <c r="B91" s="25">
        <v>63.99</v>
      </c>
      <c r="C91" s="188">
        <v>60.3</v>
      </c>
      <c r="D91" s="345">
        <f t="shared" si="43"/>
        <v>1.2632748490446768E-3</v>
      </c>
      <c r="E91" s="295">
        <f t="shared" si="44"/>
        <v>1.0489505015392434E-3</v>
      </c>
      <c r="F91" s="67">
        <f t="shared" si="64"/>
        <v>-5.7665260196905842E-2</v>
      </c>
      <c r="H91" s="25">
        <v>19.705000000000002</v>
      </c>
      <c r="I91" s="188">
        <v>21.497</v>
      </c>
      <c r="J91" s="294">
        <f t="shared" si="45"/>
        <v>3.418162036666012E-3</v>
      </c>
      <c r="K91" s="295">
        <f t="shared" si="46"/>
        <v>2.9541929008121172E-3</v>
      </c>
      <c r="L91" s="67">
        <f t="shared" si="65"/>
        <v>9.0941385435168637E-2</v>
      </c>
      <c r="N91" s="48">
        <f t="shared" si="66"/>
        <v>3.0793874042819191</v>
      </c>
      <c r="O91" s="191">
        <f t="shared" si="67"/>
        <v>3.5650082918739634</v>
      </c>
      <c r="P91" s="67">
        <f t="shared" si="68"/>
        <v>0.15770048514090287</v>
      </c>
    </row>
    <row r="92" spans="1:16" ht="20.100000000000001" customHeight="1" x14ac:dyDescent="0.25">
      <c r="A92" s="45" t="s">
        <v>191</v>
      </c>
      <c r="B92" s="25">
        <v>118.13</v>
      </c>
      <c r="C92" s="188">
        <v>128.91</v>
      </c>
      <c r="D92" s="345">
        <f t="shared" si="43"/>
        <v>2.3320934195600511E-3</v>
      </c>
      <c r="E92" s="295">
        <f t="shared" si="44"/>
        <v>2.2424578632408601E-3</v>
      </c>
      <c r="F92" s="67">
        <f t="shared" si="64"/>
        <v>9.1255396596969449E-2</v>
      </c>
      <c r="H92" s="25">
        <v>19.373000000000001</v>
      </c>
      <c r="I92" s="188">
        <v>18.907</v>
      </c>
      <c r="J92" s="294">
        <f t="shared" si="45"/>
        <v>3.3605710802502233E-3</v>
      </c>
      <c r="K92" s="295">
        <f t="shared" si="46"/>
        <v>2.5982660452925849E-3</v>
      </c>
      <c r="L92" s="67">
        <f t="shared" si="65"/>
        <v>-2.4054095906674292E-2</v>
      </c>
      <c r="N92" s="48">
        <f t="shared" si="66"/>
        <v>1.6399729111995263</v>
      </c>
      <c r="O92" s="191">
        <f t="shared" si="67"/>
        <v>1.4666821813668451</v>
      </c>
      <c r="P92" s="67">
        <f t="shared" si="68"/>
        <v>-0.10566682452451669</v>
      </c>
    </row>
    <row r="93" spans="1:16" ht="20.100000000000001" customHeight="1" x14ac:dyDescent="0.25">
      <c r="A93" s="45" t="s">
        <v>217</v>
      </c>
      <c r="B93" s="25">
        <v>184.83999999999997</v>
      </c>
      <c r="C93" s="188">
        <v>61.92</v>
      </c>
      <c r="D93" s="345">
        <f t="shared" si="43"/>
        <v>3.6490658399346465E-3</v>
      </c>
      <c r="E93" s="295">
        <f t="shared" si="44"/>
        <v>1.0771312612820889E-3</v>
      </c>
      <c r="F93" s="67">
        <f t="shared" si="64"/>
        <v>-0.66500757411815614</v>
      </c>
      <c r="H93" s="25">
        <v>28.135999999999999</v>
      </c>
      <c r="I93" s="188">
        <v>17.925000000000001</v>
      </c>
      <c r="J93" s="294">
        <f t="shared" si="45"/>
        <v>4.8806600895018983E-3</v>
      </c>
      <c r="K93" s="295">
        <f t="shared" si="46"/>
        <v>2.4633161718871101E-3</v>
      </c>
      <c r="L93" s="67">
        <f t="shared" si="65"/>
        <v>-0.36291583736138749</v>
      </c>
      <c r="N93" s="48">
        <f t="shared" si="66"/>
        <v>1.5221813460289981</v>
      </c>
      <c r="O93" s="191">
        <f t="shared" si="67"/>
        <v>2.8948643410852712</v>
      </c>
      <c r="P93" s="67">
        <f t="shared" si="68"/>
        <v>0.90178676715311878</v>
      </c>
    </row>
    <row r="94" spans="1:16" ht="20.100000000000001" customHeight="1" x14ac:dyDescent="0.25">
      <c r="A94" s="45" t="s">
        <v>199</v>
      </c>
      <c r="B94" s="25">
        <v>25.66</v>
      </c>
      <c r="C94" s="188">
        <v>48.37</v>
      </c>
      <c r="D94" s="345">
        <f t="shared" si="43"/>
        <v>5.0657341188445706E-4</v>
      </c>
      <c r="E94" s="295">
        <f t="shared" si="44"/>
        <v>8.4142182022310446E-4</v>
      </c>
      <c r="F94" s="67">
        <f t="shared" si="64"/>
        <v>0.88503507404520643</v>
      </c>
      <c r="H94" s="25">
        <v>6.68</v>
      </c>
      <c r="I94" s="188">
        <v>16.315000000000001</v>
      </c>
      <c r="J94" s="294">
        <f t="shared" si="45"/>
        <v>1.1587577977634589E-3</v>
      </c>
      <c r="K94" s="295">
        <f t="shared" si="46"/>
        <v>2.2420643427803737E-3</v>
      </c>
      <c r="L94" s="67">
        <f t="shared" si="65"/>
        <v>1.4423652694610782</v>
      </c>
      <c r="N94" s="48">
        <f t="shared" si="66"/>
        <v>2.6032735775526112</v>
      </c>
      <c r="O94" s="191">
        <f t="shared" si="67"/>
        <v>3.3729584453173462</v>
      </c>
      <c r="P94" s="67">
        <f t="shared" si="68"/>
        <v>0.29566038483298052</v>
      </c>
    </row>
    <row r="95" spans="1:16" ht="20.100000000000001" customHeight="1" thickBot="1" x14ac:dyDescent="0.3">
      <c r="A95" s="14" t="s">
        <v>17</v>
      </c>
      <c r="B95" s="25">
        <f>B96-SUM(B68:B94)</f>
        <v>2020.0699999999924</v>
      </c>
      <c r="C95" s="188">
        <f>C96-SUM(C68:C94)</f>
        <v>529.06999999999243</v>
      </c>
      <c r="D95" s="345">
        <f t="shared" si="43"/>
        <v>3.9879725336922502E-2</v>
      </c>
      <c r="E95" s="295">
        <f t="shared" si="44"/>
        <v>9.2034534303376374E-3</v>
      </c>
      <c r="F95" s="67">
        <f t="shared" ref="F95" si="69">(C95-B95)/B95</f>
        <v>-0.73809323439287033</v>
      </c>
      <c r="H95" s="25">
        <f>H96-SUM(H68:H94)</f>
        <v>329.93799999999828</v>
      </c>
      <c r="I95" s="188">
        <f>I96-SUM(I68:I94)</f>
        <v>122.17900000000009</v>
      </c>
      <c r="J95" s="294">
        <f t="shared" si="45"/>
        <v>5.7233268005760195E-2</v>
      </c>
      <c r="K95" s="295">
        <f t="shared" si="46"/>
        <v>1.6790265359274501E-2</v>
      </c>
      <c r="L95" s="67">
        <f t="shared" ref="L95" si="70">(I95-H95)/H95</f>
        <v>-0.62969103286071715</v>
      </c>
      <c r="N95" s="48">
        <f t="shared" ref="N95:N96" si="71">(H95/B95)*10</f>
        <v>1.6332998361442896</v>
      </c>
      <c r="O95" s="191">
        <f t="shared" ref="O95:O96" si="72">(I95/C95)*10</f>
        <v>2.3093163475532883</v>
      </c>
      <c r="P95" s="67">
        <f>(O95-N95)/N95</f>
        <v>0.41389614842848593</v>
      </c>
    </row>
    <row r="96" spans="1:16" ht="26.25" customHeight="1" thickBot="1" x14ac:dyDescent="0.3">
      <c r="A96" s="18" t="s">
        <v>18</v>
      </c>
      <c r="B96" s="23">
        <v>50654.06</v>
      </c>
      <c r="C96" s="193">
        <v>57486.030000000006</v>
      </c>
      <c r="D96" s="341">
        <f>SUM(D68:D95)</f>
        <v>1</v>
      </c>
      <c r="E96" s="342">
        <f>SUM(E68:E95)</f>
        <v>0.99999999999999956</v>
      </c>
      <c r="F96" s="72">
        <f>(C96-B96)/B96</f>
        <v>0.13487507220546605</v>
      </c>
      <c r="G96" s="2"/>
      <c r="H96" s="23">
        <v>5764.793999999999</v>
      </c>
      <c r="I96" s="193">
        <v>7276.7760000000017</v>
      </c>
      <c r="J96" s="353">
        <f t="shared" si="45"/>
        <v>1</v>
      </c>
      <c r="K96" s="342">
        <f t="shared" si="46"/>
        <v>1</v>
      </c>
      <c r="L96" s="72">
        <f>(I96-H96)/H96</f>
        <v>0.26227858272125648</v>
      </c>
      <c r="M96" s="2"/>
      <c r="N96" s="44">
        <f t="shared" si="71"/>
        <v>1.1380714596223875</v>
      </c>
      <c r="O96" s="198">
        <f t="shared" si="72"/>
        <v>1.2658338034475509</v>
      </c>
      <c r="P96" s="72">
        <f>(O96-N96)/N96</f>
        <v>0.11226214553131397</v>
      </c>
    </row>
  </sheetData>
  <mergeCells count="33"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F27 J7:L28 D68:E74 D75 N7:O28 D28:E32 J29:K32 N39:O49 L57 J46:L49 J39:L45 J54:K56 J62:L62 J57:K61 D46:E51 D39:F45 D57:F57 F46:F49 P39:P49 J68:L78 D76:F78 N68:P78 F28 P28 D89:E90 D84:E88 J89:K90 J84:K86 D83:E83 D82:E82 J83:K83 J82:K82 F30 D59:F59 D58:E58 L61 N59:O59 P59 D80:F81 D79:E79 D93:E93 D91:E91 J81:L81 J79:K79 J87:K88 J95:L96 J91:K91 N95:P96 D92:E92 J92:K94 J80:K80 P57 N54:O55 J51:K51 J50:K50 D95:F96 D94:E94 D61:F62 D60:E60 N61:O62 P61:P62 F32:F33 J52:K52 D52:E52 O53 J53:K53 D53:E53 D54:E56 N57:O57 O56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8E3075A-B5C9-4C2D-BA21-F357C07C28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856466B3-3C34-4BA8-A922-77CF6F5864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1" id="{10E20E31-D960-40BC-9CA0-194B7E6E6AA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  <x14:conditionalFormatting xmlns:xm="http://schemas.microsoft.com/office/excel/2006/main">
          <x14:cfRule type="iconSet" priority="301" id="{A5F93436-C430-49B4-B20F-44E264D738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06" id="{BDD183D3-B628-4573-8C3E-F6319C5AC41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A21"/>
  <sheetViews>
    <sheetView showGridLines="0" showRowColHeaders="0" workbookViewId="0">
      <selection activeCell="A12" sqref="A12"/>
    </sheetView>
  </sheetViews>
  <sheetFormatPr defaultRowHeight="15" x14ac:dyDescent="0.25"/>
  <cols>
    <col min="1" max="1" width="152.5703125" customWidth="1"/>
  </cols>
  <sheetData>
    <row r="1" spans="1:1" ht="18.75" x14ac:dyDescent="0.3">
      <c r="A1" s="11" t="s">
        <v>27</v>
      </c>
    </row>
    <row r="3" spans="1:1" ht="46.5" customHeight="1" x14ac:dyDescent="0.25">
      <c r="A3" s="10" t="s">
        <v>28</v>
      </c>
    </row>
    <row r="5" spans="1:1" x14ac:dyDescent="0.25">
      <c r="A5" t="s">
        <v>32</v>
      </c>
    </row>
    <row r="7" spans="1:1" x14ac:dyDescent="0.25">
      <c r="A7" t="s">
        <v>106</v>
      </c>
    </row>
    <row r="9" spans="1:1" x14ac:dyDescent="0.25">
      <c r="A9" t="s">
        <v>96</v>
      </c>
    </row>
    <row r="11" spans="1:1" x14ac:dyDescent="0.25">
      <c r="A11" t="s">
        <v>103</v>
      </c>
    </row>
    <row r="13" spans="1:1" x14ac:dyDescent="0.25">
      <c r="A13" t="s">
        <v>110</v>
      </c>
    </row>
    <row r="15" spans="1:1" x14ac:dyDescent="0.25">
      <c r="A15" t="s">
        <v>109</v>
      </c>
    </row>
    <row r="17" spans="1:1" x14ac:dyDescent="0.25">
      <c r="A17" t="s">
        <v>112</v>
      </c>
    </row>
    <row r="19" spans="1:1" x14ac:dyDescent="0.25">
      <c r="A19" t="s">
        <v>230</v>
      </c>
    </row>
    <row r="21" spans="1:1" x14ac:dyDescent="0.25">
      <c r="A21" t="s">
        <v>231</v>
      </c>
    </row>
  </sheetData>
  <customSheetViews>
    <customSheetView guid="{D2454DF7-9151-402B-B9E4-208D72282370}" showGridLines="0" showRowCol="0">
      <pageMargins left="0.7" right="0.7" top="0.75" bottom="0.75" header="0.3" footer="0.3"/>
      <pageSetup paperSize="9" orientation="portrait" horizontalDpi="4294967292" verticalDpi="0" r:id="rId1"/>
    </customSheetView>
  </customSheetViews>
  <pageMargins left="0.7" right="0.7" top="0.75" bottom="0.75" header="0.3" footer="0.3"/>
  <pageSetup paperSize="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6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6" t="s">
        <v>94</v>
      </c>
    </row>
    <row r="2" spans="1:18" ht="15.75" thickBot="1" x14ac:dyDescent="0.3"/>
    <row r="3" spans="1:18" x14ac:dyDescent="0.25">
      <c r="A3" s="403" t="s">
        <v>16</v>
      </c>
      <c r="B3" s="422"/>
      <c r="C3" s="422"/>
      <c r="D3" s="425" t="s">
        <v>1</v>
      </c>
      <c r="E3" s="421"/>
      <c r="F3" s="425" t="s">
        <v>104</v>
      </c>
      <c r="G3" s="421"/>
      <c r="H3" s="176" t="s">
        <v>0</v>
      </c>
      <c r="J3" s="427" t="s">
        <v>19</v>
      </c>
      <c r="K3" s="421"/>
      <c r="L3" s="419" t="s">
        <v>104</v>
      </c>
      <c r="M3" s="420"/>
      <c r="N3" s="176" t="s">
        <v>0</v>
      </c>
      <c r="P3" s="433" t="s">
        <v>22</v>
      </c>
      <c r="Q3" s="421"/>
      <c r="R3" s="176" t="s">
        <v>0</v>
      </c>
    </row>
    <row r="4" spans="1:18" x14ac:dyDescent="0.25">
      <c r="A4" s="423"/>
      <c r="B4" s="424"/>
      <c r="C4" s="424"/>
      <c r="D4" s="428" t="s">
        <v>56</v>
      </c>
      <c r="E4" s="430"/>
      <c r="F4" s="428" t="str">
        <f>D4</f>
        <v>jan</v>
      </c>
      <c r="G4" s="430"/>
      <c r="H4" s="177" t="s">
        <v>127</v>
      </c>
      <c r="J4" s="431" t="str">
        <f>D4</f>
        <v>jan</v>
      </c>
      <c r="K4" s="430"/>
      <c r="L4" s="432" t="str">
        <f>D4</f>
        <v>jan</v>
      </c>
      <c r="M4" s="418"/>
      <c r="N4" s="177" t="str">
        <f>H4</f>
        <v>2022/2021</v>
      </c>
      <c r="P4" s="431" t="str">
        <f>D4</f>
        <v>jan</v>
      </c>
      <c r="Q4" s="429"/>
      <c r="R4" s="177" t="str">
        <f>N4</f>
        <v>2022/2021</v>
      </c>
    </row>
    <row r="5" spans="1:18" ht="19.5" customHeight="1" thickBot="1" x14ac:dyDescent="0.3">
      <c r="A5" s="404"/>
      <c r="B5" s="434"/>
      <c r="C5" s="434"/>
      <c r="D5" s="120">
        <v>2021</v>
      </c>
      <c r="E5" s="209">
        <v>2022</v>
      </c>
      <c r="F5" s="120">
        <f>D5</f>
        <v>2021</v>
      </c>
      <c r="G5" s="180">
        <f>E5</f>
        <v>2022</v>
      </c>
      <c r="H5" s="221" t="s">
        <v>1</v>
      </c>
      <c r="J5" s="31">
        <f>D5</f>
        <v>2021</v>
      </c>
      <c r="K5" s="180">
        <f>E5</f>
        <v>2022</v>
      </c>
      <c r="L5" s="208">
        <f>F5</f>
        <v>2021</v>
      </c>
      <c r="M5" s="192">
        <f>G5</f>
        <v>2022</v>
      </c>
      <c r="N5" s="357">
        <v>1000</v>
      </c>
      <c r="P5" s="31">
        <f>D5</f>
        <v>2021</v>
      </c>
      <c r="Q5" s="180">
        <f>E5</f>
        <v>2022</v>
      </c>
      <c r="R5" s="221"/>
    </row>
    <row r="6" spans="1:18" ht="24" customHeight="1" x14ac:dyDescent="0.25">
      <c r="A6" s="210" t="s">
        <v>20</v>
      </c>
      <c r="B6" s="12"/>
      <c r="C6" s="12"/>
      <c r="D6" s="212">
        <v>549.4</v>
      </c>
      <c r="E6" s="213">
        <v>337.40999999999997</v>
      </c>
      <c r="F6" s="346">
        <f>D6/D8</f>
        <v>0.55778914879792063</v>
      </c>
      <c r="G6" s="354">
        <f>E6/E8</f>
        <v>0.26766250456139234</v>
      </c>
      <c r="H6" s="219">
        <f>(E6-D6)/D6</f>
        <v>-0.38585729887149622</v>
      </c>
      <c r="I6" s="2"/>
      <c r="J6" s="217">
        <v>574.71699999999998</v>
      </c>
      <c r="K6" s="213">
        <v>188.53499999999997</v>
      </c>
      <c r="L6" s="345">
        <f>J6/J8</f>
        <v>0.72186843718284954</v>
      </c>
      <c r="M6" s="344">
        <f>K6/K8</f>
        <v>0.29813797193121172</v>
      </c>
      <c r="N6" s="219">
        <f>(K6-J6)/J6</f>
        <v>-0.67195158660697352</v>
      </c>
      <c r="P6" s="40">
        <f t="shared" ref="P6:Q8" si="0">(J6/D6)*10</f>
        <v>10.460811794685112</v>
      </c>
      <c r="Q6" s="201">
        <f t="shared" si="0"/>
        <v>5.5877122788299092</v>
      </c>
      <c r="R6" s="219">
        <f>(Q6-P6)/P6</f>
        <v>-0.4658433409853629</v>
      </c>
    </row>
    <row r="7" spans="1:18" ht="24" customHeight="1" thickBot="1" x14ac:dyDescent="0.3">
      <c r="A7" s="210" t="s">
        <v>21</v>
      </c>
      <c r="B7" s="12"/>
      <c r="C7" s="12"/>
      <c r="D7" s="214">
        <v>435.56000000000006</v>
      </c>
      <c r="E7" s="215">
        <v>923.16999999999985</v>
      </c>
      <c r="F7" s="346">
        <f>D7/D8</f>
        <v>0.44221085120207931</v>
      </c>
      <c r="G7" s="312">
        <f>E7/E8</f>
        <v>0.7323374954386076</v>
      </c>
      <c r="H7" s="70">
        <f t="shared" ref="H7:H8" si="1">(E7-D7)/D7</f>
        <v>1.1195013316190645</v>
      </c>
      <c r="J7" s="217">
        <v>221.43499999999997</v>
      </c>
      <c r="K7" s="215">
        <v>443.83999999999992</v>
      </c>
      <c r="L7" s="345">
        <f>J7/J8</f>
        <v>0.27813156281715051</v>
      </c>
      <c r="M7" s="295">
        <f>K7/K8</f>
        <v>0.70186202806878828</v>
      </c>
      <c r="N7" s="124">
        <f t="shared" ref="N7:N8" si="2">(K7-J7)/J7</f>
        <v>1.0043805179849616</v>
      </c>
      <c r="P7" s="40">
        <f t="shared" si="0"/>
        <v>5.0839149600514268</v>
      </c>
      <c r="Q7" s="201">
        <f t="shared" si="0"/>
        <v>4.8077818819935656</v>
      </c>
      <c r="R7" s="124">
        <f t="shared" ref="R7:R8" si="3">(Q7-P7)/P7</f>
        <v>-5.4315046618141703E-2</v>
      </c>
    </row>
    <row r="8" spans="1:18" ht="26.25" customHeight="1" thickBot="1" x14ac:dyDescent="0.3">
      <c r="A8" s="18" t="s">
        <v>12</v>
      </c>
      <c r="B8" s="211"/>
      <c r="C8" s="211"/>
      <c r="D8" s="216">
        <v>984.96</v>
      </c>
      <c r="E8" s="193">
        <v>1260.58</v>
      </c>
      <c r="F8" s="355">
        <f>SUM(F6:F7)</f>
        <v>1</v>
      </c>
      <c r="G8" s="356">
        <f>SUM(G6:G7)</f>
        <v>1</v>
      </c>
      <c r="H8" s="218">
        <f t="shared" si="1"/>
        <v>0.27982862248213114</v>
      </c>
      <c r="I8" s="2"/>
      <c r="J8" s="23">
        <v>796.15199999999993</v>
      </c>
      <c r="K8" s="193">
        <v>632.37499999999989</v>
      </c>
      <c r="L8" s="341">
        <f>SUM(L6:L7)</f>
        <v>1</v>
      </c>
      <c r="M8" s="342">
        <f>SUM(M6:M7)</f>
        <v>1</v>
      </c>
      <c r="N8" s="218">
        <f t="shared" si="2"/>
        <v>-0.20571071855625567</v>
      </c>
      <c r="O8" s="2"/>
      <c r="P8" s="35">
        <f t="shared" si="0"/>
        <v>8.0830896686159832</v>
      </c>
      <c r="Q8" s="194">
        <f t="shared" si="0"/>
        <v>5.0165400053943419</v>
      </c>
      <c r="R8" s="218">
        <f t="shared" si="3"/>
        <v>-0.37937840466227407</v>
      </c>
    </row>
  </sheetData>
  <mergeCells count="11">
    <mergeCell ref="A3:C5"/>
    <mergeCell ref="D3:E3"/>
    <mergeCell ref="F3:G3"/>
    <mergeCell ref="J3:K3"/>
    <mergeCell ref="L3:M3"/>
    <mergeCell ref="P3:Q3"/>
    <mergeCell ref="D4:E4"/>
    <mergeCell ref="F4:G4"/>
    <mergeCell ref="J4:K4"/>
    <mergeCell ref="L4:M4"/>
    <mergeCell ref="P4:Q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28EB7B98-9969-4BA3-972B-D7E4640ED6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  <x14:conditionalFormatting xmlns:xm="http://schemas.microsoft.com/office/excel/2006/main">
          <x14:cfRule type="iconSet" priority="261" id="{466DFE9A-1A2D-4465-8972-18919F96BB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2" id="{420028D9-0601-4A8E-90A6-DC61EC5839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7">
    <pageSetUpPr fitToPage="1"/>
  </sheetPr>
  <dimension ref="A1:P83"/>
  <sheetViews>
    <sheetView showGridLines="0" workbookViewId="0">
      <selection activeCell="F71" sqref="F71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6" t="s">
        <v>95</v>
      </c>
    </row>
    <row r="3" spans="1:16" ht="8.25" customHeight="1" thickBot="1" x14ac:dyDescent="0.3"/>
    <row r="4" spans="1:16" x14ac:dyDescent="0.25">
      <c r="A4" s="437" t="s">
        <v>3</v>
      </c>
      <c r="B4" s="425" t="s">
        <v>1</v>
      </c>
      <c r="C4" s="421"/>
      <c r="D4" s="425" t="s">
        <v>104</v>
      </c>
      <c r="E4" s="421"/>
      <c r="F4" s="176" t="s">
        <v>0</v>
      </c>
      <c r="H4" s="435" t="s">
        <v>19</v>
      </c>
      <c r="I4" s="436"/>
      <c r="J4" s="425" t="s">
        <v>13</v>
      </c>
      <c r="K4" s="426"/>
      <c r="L4" s="176" t="s">
        <v>0</v>
      </c>
      <c r="N4" s="433" t="s">
        <v>22</v>
      </c>
      <c r="O4" s="421"/>
      <c r="P4" s="176" t="s">
        <v>0</v>
      </c>
    </row>
    <row r="5" spans="1:16" x14ac:dyDescent="0.25">
      <c r="A5" s="438"/>
      <c r="B5" s="428" t="s">
        <v>56</v>
      </c>
      <c r="C5" s="430"/>
      <c r="D5" s="428" t="str">
        <f>B5</f>
        <v>jan</v>
      </c>
      <c r="E5" s="430"/>
      <c r="F5" s="177" t="s">
        <v>127</v>
      </c>
      <c r="H5" s="431" t="str">
        <f>B5</f>
        <v>jan</v>
      </c>
      <c r="I5" s="430"/>
      <c r="J5" s="428" t="str">
        <f>B5</f>
        <v>jan</v>
      </c>
      <c r="K5" s="429"/>
      <c r="L5" s="177" t="str">
        <f>F5</f>
        <v>2022/2021</v>
      </c>
      <c r="N5" s="431" t="str">
        <f>B5</f>
        <v>jan</v>
      </c>
      <c r="O5" s="429"/>
      <c r="P5" s="177" t="str">
        <f>L5</f>
        <v>2022/2021</v>
      </c>
    </row>
    <row r="6" spans="1:16" ht="19.5" customHeight="1" thickBot="1" x14ac:dyDescent="0.3">
      <c r="A6" s="439"/>
      <c r="B6" s="120">
        <f>'5'!E6</f>
        <v>2021</v>
      </c>
      <c r="C6" s="180">
        <f>'5'!F6</f>
        <v>2022</v>
      </c>
      <c r="D6" s="120">
        <f>B6</f>
        <v>2021</v>
      </c>
      <c r="E6" s="180">
        <f>C6</f>
        <v>2022</v>
      </c>
      <c r="F6" s="178" t="s">
        <v>1</v>
      </c>
      <c r="H6" s="31">
        <f>B6</f>
        <v>2021</v>
      </c>
      <c r="I6" s="180">
        <f>E6</f>
        <v>2022</v>
      </c>
      <c r="J6" s="120">
        <f>B6</f>
        <v>2021</v>
      </c>
      <c r="K6" s="180">
        <f>C6</f>
        <v>2022</v>
      </c>
      <c r="L6" s="357">
        <v>1000</v>
      </c>
      <c r="N6" s="31">
        <f>B6</f>
        <v>2021</v>
      </c>
      <c r="O6" s="180">
        <f>C6</f>
        <v>2022</v>
      </c>
      <c r="P6" s="178"/>
    </row>
    <row r="7" spans="1:16" ht="20.100000000000001" customHeight="1" x14ac:dyDescent="0.25">
      <c r="A7" s="14" t="s">
        <v>161</v>
      </c>
      <c r="B7" s="46">
        <v>6.6899999999999995</v>
      </c>
      <c r="C7" s="195">
        <v>296.16000000000003</v>
      </c>
      <c r="D7" s="345">
        <f>B7/$B$33</f>
        <v>6.792153996101365E-3</v>
      </c>
      <c r="E7" s="344">
        <f>C7/$C$33</f>
        <v>0.23493947230639864</v>
      </c>
      <c r="F7" s="67">
        <f>(C7-B7)/B7</f>
        <v>43.269058295964136</v>
      </c>
      <c r="H7" s="46">
        <v>6.6029999999999998</v>
      </c>
      <c r="I7" s="195">
        <v>86.441000000000003</v>
      </c>
      <c r="J7" s="345">
        <f>H7/$H$33</f>
        <v>8.2936424200403917E-3</v>
      </c>
      <c r="K7" s="344">
        <f>I7/$I$33</f>
        <v>0.13669262700138374</v>
      </c>
      <c r="L7" s="67">
        <f>(I7-H7)/H7</f>
        <v>12.091170679993944</v>
      </c>
      <c r="N7" s="40">
        <f t="shared" ref="N7:N33" si="0">(H7/B7)*10</f>
        <v>9.869955156950672</v>
      </c>
      <c r="O7" s="200">
        <f t="shared" ref="O7:O33" si="1">(I7/C7)*10</f>
        <v>2.9187263641274983</v>
      </c>
      <c r="P7" s="76">
        <f>(O7-N7)/N7</f>
        <v>-0.70428169959089859</v>
      </c>
    </row>
    <row r="8" spans="1:16" ht="20.100000000000001" customHeight="1" x14ac:dyDescent="0.25">
      <c r="A8" s="14" t="s">
        <v>172</v>
      </c>
      <c r="B8" s="25">
        <v>5.74</v>
      </c>
      <c r="C8" s="188">
        <v>13.45</v>
      </c>
      <c r="D8" s="345">
        <f t="shared" ref="D8:D32" si="2">B8/$B$33</f>
        <v>5.8276478232618598E-3</v>
      </c>
      <c r="E8" s="295">
        <f t="shared" ref="E8:E32" si="3">C8/$C$33</f>
        <v>1.0669691729204015E-2</v>
      </c>
      <c r="F8" s="67">
        <f t="shared" ref="F8:F33" si="4">(C8-B8)/B8</f>
        <v>1.3432055749128917</v>
      </c>
      <c r="H8" s="25">
        <v>22.456</v>
      </c>
      <c r="I8" s="188">
        <v>60.953000000000003</v>
      </c>
      <c r="J8" s="345">
        <f t="shared" ref="J8:J32" si="5">H8/$H$33</f>
        <v>2.8205669269184767E-2</v>
      </c>
      <c r="K8" s="295">
        <f t="shared" ref="K8:K32" si="6">I8/$I$33</f>
        <v>9.6387428345522885E-2</v>
      </c>
      <c r="L8" s="67">
        <f t="shared" ref="L8:L31" si="7">(I8-H8)/H8</f>
        <v>1.7143302458140364</v>
      </c>
      <c r="N8" s="40">
        <f t="shared" si="0"/>
        <v>39.121951219512198</v>
      </c>
      <c r="O8" s="201">
        <f t="shared" si="1"/>
        <v>45.318215613382904</v>
      </c>
      <c r="P8" s="67">
        <f t="shared" ref="P8:P64" si="8">(O8-N8)/N8</f>
        <v>0.15838331680093448</v>
      </c>
    </row>
    <row r="9" spans="1:16" ht="20.100000000000001" customHeight="1" x14ac:dyDescent="0.25">
      <c r="A9" s="14" t="s">
        <v>157</v>
      </c>
      <c r="B9" s="25">
        <v>28.37</v>
      </c>
      <c r="C9" s="188">
        <v>74.13000000000001</v>
      </c>
      <c r="D9" s="345">
        <f t="shared" si="2"/>
        <v>2.8803200129954524E-2</v>
      </c>
      <c r="E9" s="295">
        <f t="shared" si="3"/>
        <v>5.880626378333783E-2</v>
      </c>
      <c r="F9" s="67">
        <f t="shared" si="4"/>
        <v>1.6129714487134299</v>
      </c>
      <c r="H9" s="25">
        <v>37.335000000000001</v>
      </c>
      <c r="I9" s="188">
        <v>54.994999999999997</v>
      </c>
      <c r="J9" s="345">
        <f t="shared" si="5"/>
        <v>4.6894311638983499E-2</v>
      </c>
      <c r="K9" s="295">
        <f t="shared" si="6"/>
        <v>8.696580351848196E-2</v>
      </c>
      <c r="L9" s="67">
        <f t="shared" si="7"/>
        <v>0.47301459756260872</v>
      </c>
      <c r="N9" s="40">
        <f t="shared" ref="N9:N15" si="9">(H9/B9)*10</f>
        <v>13.16002819880155</v>
      </c>
      <c r="O9" s="201">
        <f t="shared" ref="O9:O15" si="10">(I9/C9)*10</f>
        <v>7.418723863483069</v>
      </c>
      <c r="P9" s="67">
        <f t="shared" ref="P9:P15" si="11">(O9-N9)/N9</f>
        <v>-0.43626839157087266</v>
      </c>
    </row>
    <row r="10" spans="1:16" ht="20.100000000000001" customHeight="1" x14ac:dyDescent="0.25">
      <c r="A10" s="14" t="s">
        <v>153</v>
      </c>
      <c r="B10" s="25">
        <v>73.19</v>
      </c>
      <c r="C10" s="188">
        <v>42.5</v>
      </c>
      <c r="D10" s="345">
        <f t="shared" si="2"/>
        <v>7.4307586094866804E-2</v>
      </c>
      <c r="E10" s="295">
        <f t="shared" si="3"/>
        <v>3.3714639293023839E-2</v>
      </c>
      <c r="F10" s="67">
        <f t="shared" si="4"/>
        <v>-0.41931957917748325</v>
      </c>
      <c r="H10" s="25">
        <v>48.129000000000005</v>
      </c>
      <c r="I10" s="188">
        <v>54.387999999999998</v>
      </c>
      <c r="J10" s="345">
        <f t="shared" si="5"/>
        <v>6.0452024236577924E-2</v>
      </c>
      <c r="K10" s="295">
        <f t="shared" si="6"/>
        <v>8.6005930025696828E-2</v>
      </c>
      <c r="L10" s="67">
        <f t="shared" si="7"/>
        <v>0.13004633381121553</v>
      </c>
      <c r="N10" s="40">
        <f t="shared" si="9"/>
        <v>6.5758983467686853</v>
      </c>
      <c r="O10" s="201">
        <f t="shared" si="10"/>
        <v>12.797176470588234</v>
      </c>
      <c r="P10" s="67">
        <f t="shared" si="11"/>
        <v>0.94607273345042009</v>
      </c>
    </row>
    <row r="11" spans="1:16" ht="20.100000000000001" customHeight="1" x14ac:dyDescent="0.25">
      <c r="A11" s="14" t="s">
        <v>154</v>
      </c>
      <c r="B11" s="25">
        <v>55.599999999999994</v>
      </c>
      <c r="C11" s="188">
        <v>125.49</v>
      </c>
      <c r="D11" s="345">
        <f t="shared" si="2"/>
        <v>5.6448992852501628E-2</v>
      </c>
      <c r="E11" s="295">
        <f t="shared" si="3"/>
        <v>9.9549413761919101E-2</v>
      </c>
      <c r="F11" s="67">
        <f t="shared" si="4"/>
        <v>1.2570143884892089</v>
      </c>
      <c r="H11" s="25">
        <v>35.728999999999999</v>
      </c>
      <c r="I11" s="188">
        <v>48.275999999999996</v>
      </c>
      <c r="J11" s="345">
        <f t="shared" si="5"/>
        <v>4.4877108893779064E-2</v>
      </c>
      <c r="K11" s="295">
        <f t="shared" si="6"/>
        <v>7.6340778810041546E-2</v>
      </c>
      <c r="L11" s="67">
        <f t="shared" si="7"/>
        <v>0.35117131741722402</v>
      </c>
      <c r="N11" s="40">
        <f t="shared" si="9"/>
        <v>6.4260791366906478</v>
      </c>
      <c r="O11" s="201">
        <f t="shared" si="10"/>
        <v>3.8469997609371265</v>
      </c>
      <c r="P11" s="67">
        <f t="shared" si="11"/>
        <v>-0.40134572277952302</v>
      </c>
    </row>
    <row r="12" spans="1:16" ht="20.100000000000001" customHeight="1" x14ac:dyDescent="0.25">
      <c r="A12" s="14" t="s">
        <v>158</v>
      </c>
      <c r="B12" s="25">
        <v>33.75</v>
      </c>
      <c r="C12" s="188">
        <v>42.010000000000005</v>
      </c>
      <c r="D12" s="345">
        <f t="shared" si="2"/>
        <v>3.4265350877192992E-2</v>
      </c>
      <c r="E12" s="295">
        <f t="shared" si="3"/>
        <v>3.3325929334116045E-2</v>
      </c>
      <c r="F12" s="67">
        <f t="shared" si="4"/>
        <v>0.2447407407407409</v>
      </c>
      <c r="H12" s="25">
        <v>45.752000000000002</v>
      </c>
      <c r="I12" s="188">
        <v>46.529000000000003</v>
      </c>
      <c r="J12" s="345">
        <f t="shared" si="5"/>
        <v>5.7466413448688171E-2</v>
      </c>
      <c r="K12" s="295">
        <f t="shared" si="6"/>
        <v>7.3578177505435896E-2</v>
      </c>
      <c r="L12" s="67">
        <f t="shared" si="7"/>
        <v>1.6982864137086925E-2</v>
      </c>
      <c r="N12" s="40">
        <f t="shared" si="9"/>
        <v>13.556148148148148</v>
      </c>
      <c r="O12" s="201">
        <f t="shared" si="10"/>
        <v>11.075696262794573</v>
      </c>
      <c r="P12" s="67">
        <f t="shared" si="11"/>
        <v>-0.1829761565192411</v>
      </c>
    </row>
    <row r="13" spans="1:16" ht="20.100000000000001" customHeight="1" x14ac:dyDescent="0.25">
      <c r="A13" s="14" t="s">
        <v>170</v>
      </c>
      <c r="B13" s="25">
        <v>4.5</v>
      </c>
      <c r="C13" s="188">
        <v>50.4</v>
      </c>
      <c r="D13" s="345">
        <f t="shared" si="2"/>
        <v>4.5687134502923983E-3</v>
      </c>
      <c r="E13" s="295">
        <f t="shared" si="3"/>
        <v>3.9981595773374158E-2</v>
      </c>
      <c r="F13" s="67">
        <f t="shared" si="4"/>
        <v>10.199999999999999</v>
      </c>
      <c r="H13" s="25">
        <v>1.96</v>
      </c>
      <c r="I13" s="188">
        <v>36.323</v>
      </c>
      <c r="J13" s="345">
        <f t="shared" si="5"/>
        <v>2.4618414574101421E-3</v>
      </c>
      <c r="K13" s="295">
        <f t="shared" si="6"/>
        <v>5.7439019569084829E-2</v>
      </c>
      <c r="L13" s="67">
        <f t="shared" si="7"/>
        <v>17.532142857142858</v>
      </c>
      <c r="N13" s="40">
        <f t="shared" si="9"/>
        <v>4.3555555555555552</v>
      </c>
      <c r="O13" s="201">
        <f t="shared" si="10"/>
        <v>7.2069444444444457</v>
      </c>
      <c r="P13" s="67">
        <f t="shared" si="11"/>
        <v>0.65465561224489843</v>
      </c>
    </row>
    <row r="14" spans="1:16" ht="20.100000000000001" customHeight="1" x14ac:dyDescent="0.25">
      <c r="A14" s="14" t="s">
        <v>160</v>
      </c>
      <c r="B14" s="25">
        <v>30.119999999999997</v>
      </c>
      <c r="C14" s="188">
        <v>50.540000000000006</v>
      </c>
      <c r="D14" s="345">
        <f t="shared" si="2"/>
        <v>3.057992202729045E-2</v>
      </c>
      <c r="E14" s="295">
        <f t="shared" si="3"/>
        <v>4.0092655761633532E-2</v>
      </c>
      <c r="F14" s="67">
        <f t="shared" si="4"/>
        <v>0.67795484727755684</v>
      </c>
      <c r="H14" s="25">
        <v>16.532</v>
      </c>
      <c r="I14" s="188">
        <v>35.332000000000001</v>
      </c>
      <c r="J14" s="345">
        <f t="shared" si="5"/>
        <v>2.0764879068318604E-2</v>
      </c>
      <c r="K14" s="295">
        <f t="shared" si="6"/>
        <v>5.5871911444949629E-2</v>
      </c>
      <c r="L14" s="67">
        <f t="shared" si="7"/>
        <v>1.1371884829421728</v>
      </c>
      <c r="N14" s="40">
        <f t="shared" si="9"/>
        <v>5.4887118193891107</v>
      </c>
      <c r="O14" s="201">
        <f t="shared" si="10"/>
        <v>6.9908982983775223</v>
      </c>
      <c r="P14" s="67">
        <f t="shared" si="11"/>
        <v>0.27368652762600382</v>
      </c>
    </row>
    <row r="15" spans="1:16" ht="20.100000000000001" customHeight="1" x14ac:dyDescent="0.25">
      <c r="A15" s="14" t="s">
        <v>165</v>
      </c>
      <c r="B15" s="25">
        <v>121.97999999999999</v>
      </c>
      <c r="C15" s="188">
        <v>116.35000000000001</v>
      </c>
      <c r="D15" s="345">
        <f t="shared" si="2"/>
        <v>0.1238425925925926</v>
      </c>
      <c r="E15" s="295">
        <f t="shared" si="3"/>
        <v>9.2298783099842921E-2</v>
      </c>
      <c r="F15" s="67">
        <f t="shared" si="4"/>
        <v>-4.6155107394654712E-2</v>
      </c>
      <c r="H15" s="25">
        <v>417.40800000000002</v>
      </c>
      <c r="I15" s="188">
        <v>25.539000000000005</v>
      </c>
      <c r="J15" s="345">
        <f t="shared" si="5"/>
        <v>0.52428179543604725</v>
      </c>
      <c r="K15" s="295">
        <f t="shared" si="6"/>
        <v>4.0385847005337053E-2</v>
      </c>
      <c r="L15" s="67">
        <f t="shared" si="7"/>
        <v>-0.93881525988960446</v>
      </c>
      <c r="N15" s="40">
        <f t="shared" si="9"/>
        <v>34.219380226266608</v>
      </c>
      <c r="O15" s="201">
        <f t="shared" si="10"/>
        <v>2.1950150408250972</v>
      </c>
      <c r="P15" s="67">
        <f t="shared" si="11"/>
        <v>-0.93585462313136181</v>
      </c>
    </row>
    <row r="16" spans="1:16" ht="20.100000000000001" customHeight="1" x14ac:dyDescent="0.25">
      <c r="A16" s="14" t="s">
        <v>155</v>
      </c>
      <c r="B16" s="25">
        <v>46.87</v>
      </c>
      <c r="C16" s="188">
        <v>61.11</v>
      </c>
      <c r="D16" s="345">
        <f t="shared" si="2"/>
        <v>4.7585688758934382E-2</v>
      </c>
      <c r="E16" s="295">
        <f t="shared" si="3"/>
        <v>4.8477684875216163E-2</v>
      </c>
      <c r="F16" s="67">
        <f t="shared" si="4"/>
        <v>0.30381907403456376</v>
      </c>
      <c r="H16" s="25">
        <v>18.479999999999997</v>
      </c>
      <c r="I16" s="188">
        <v>22.56</v>
      </c>
      <c r="J16" s="345">
        <f t="shared" si="5"/>
        <v>2.3211648027009906E-2</v>
      </c>
      <c r="K16" s="295">
        <f t="shared" si="6"/>
        <v>3.5675034591816583E-2</v>
      </c>
      <c r="L16" s="67">
        <f t="shared" si="7"/>
        <v>0.22077922077922091</v>
      </c>
      <c r="N16" s="40">
        <f t="shared" ref="N16:N19" si="12">(H16/B16)*10</f>
        <v>3.9428205675272028</v>
      </c>
      <c r="O16" s="201">
        <f t="shared" ref="O16:O19" si="13">(I16/C16)*10</f>
        <v>3.6917034855179183</v>
      </c>
      <c r="P16" s="67">
        <f t="shared" ref="P16:P19" si="14">(O16-N16)/N16</f>
        <v>-6.3689705810471675E-2</v>
      </c>
    </row>
    <row r="17" spans="1:16" ht="20.100000000000001" customHeight="1" x14ac:dyDescent="0.25">
      <c r="A17" s="14" t="s">
        <v>159</v>
      </c>
      <c r="B17" s="25">
        <v>15.94</v>
      </c>
      <c r="C17" s="188">
        <v>18.53</v>
      </c>
      <c r="D17" s="345">
        <f t="shared" si="2"/>
        <v>1.6183398310591297E-2</v>
      </c>
      <c r="E17" s="295">
        <f t="shared" si="3"/>
        <v>1.4699582731758396E-2</v>
      </c>
      <c r="F17" s="67">
        <f t="shared" si="4"/>
        <v>0.16248431618569648</v>
      </c>
      <c r="H17" s="25">
        <v>9.072000000000001</v>
      </c>
      <c r="I17" s="188">
        <v>14.581</v>
      </c>
      <c r="J17" s="345">
        <f t="shared" si="5"/>
        <v>1.139480903144123E-2</v>
      </c>
      <c r="K17" s="295">
        <f t="shared" si="6"/>
        <v>2.3057521249258757E-2</v>
      </c>
      <c r="L17" s="67">
        <f t="shared" si="7"/>
        <v>0.60725308641975284</v>
      </c>
      <c r="N17" s="40">
        <f t="shared" si="12"/>
        <v>5.6913425345043924</v>
      </c>
      <c r="O17" s="201">
        <f t="shared" si="13"/>
        <v>7.8688613059902854</v>
      </c>
      <c r="P17" s="67">
        <f t="shared" si="14"/>
        <v>0.38260195345552389</v>
      </c>
    </row>
    <row r="18" spans="1:16" ht="20.100000000000001" customHeight="1" x14ac:dyDescent="0.25">
      <c r="A18" s="14" t="s">
        <v>206</v>
      </c>
      <c r="B18" s="25">
        <v>32.409999999999997</v>
      </c>
      <c r="C18" s="188">
        <v>78.12</v>
      </c>
      <c r="D18" s="345">
        <f t="shared" si="2"/>
        <v>3.2904889538661469E-2</v>
      </c>
      <c r="E18" s="295">
        <f t="shared" si="3"/>
        <v>6.1971473448729948E-2</v>
      </c>
      <c r="F18" s="67">
        <f t="shared" si="4"/>
        <v>1.4103671706263503</v>
      </c>
      <c r="H18" s="25">
        <v>10.898</v>
      </c>
      <c r="I18" s="188">
        <v>14.528</v>
      </c>
      <c r="J18" s="345">
        <f t="shared" si="5"/>
        <v>1.3688340919824351E-2</v>
      </c>
      <c r="K18" s="295">
        <f t="shared" si="6"/>
        <v>2.2973710219410963E-2</v>
      </c>
      <c r="L18" s="67">
        <f t="shared" si="7"/>
        <v>0.33308864011745282</v>
      </c>
      <c r="N18" s="40">
        <f t="shared" si="12"/>
        <v>3.3625424251774145</v>
      </c>
      <c r="O18" s="201">
        <f t="shared" si="13"/>
        <v>1.8597030209933436</v>
      </c>
      <c r="P18" s="67">
        <f t="shared" si="14"/>
        <v>-0.44693544769320737</v>
      </c>
    </row>
    <row r="19" spans="1:16" ht="20.100000000000001" customHeight="1" x14ac:dyDescent="0.25">
      <c r="A19" s="14" t="s">
        <v>168</v>
      </c>
      <c r="B19" s="25">
        <v>0.56999999999999995</v>
      </c>
      <c r="C19" s="188">
        <v>23.22</v>
      </c>
      <c r="D19" s="345">
        <f t="shared" si="2"/>
        <v>5.7870370370370378E-4</v>
      </c>
      <c r="E19" s="295">
        <f t="shared" si="3"/>
        <v>1.8420092338447377E-2</v>
      </c>
      <c r="F19" s="67">
        <f t="shared" si="4"/>
        <v>39.736842105263158</v>
      </c>
      <c r="H19" s="25">
        <v>0.53</v>
      </c>
      <c r="I19" s="188">
        <v>13.855</v>
      </c>
      <c r="J19" s="345">
        <f t="shared" si="5"/>
        <v>6.6570202674866091E-4</v>
      </c>
      <c r="K19" s="295">
        <f t="shared" si="6"/>
        <v>2.1909468274362534E-2</v>
      </c>
      <c r="L19" s="67">
        <f t="shared" si="7"/>
        <v>25.141509433962266</v>
      </c>
      <c r="N19" s="40">
        <f t="shared" si="12"/>
        <v>9.2982456140350891</v>
      </c>
      <c r="O19" s="201">
        <f t="shared" si="13"/>
        <v>5.9668389319552118</v>
      </c>
      <c r="P19" s="67">
        <f t="shared" si="14"/>
        <v>-0.35828336014821316</v>
      </c>
    </row>
    <row r="20" spans="1:16" ht="20.100000000000001" customHeight="1" x14ac:dyDescent="0.25">
      <c r="A20" s="14" t="s">
        <v>193</v>
      </c>
      <c r="B20" s="25">
        <v>3.16</v>
      </c>
      <c r="C20" s="188">
        <v>17.46</v>
      </c>
      <c r="D20" s="345">
        <f t="shared" si="2"/>
        <v>3.2082521117608844E-3</v>
      </c>
      <c r="E20" s="295">
        <f t="shared" si="3"/>
        <v>1.3850767107204618E-2</v>
      </c>
      <c r="F20" s="67">
        <f t="shared" si="4"/>
        <v>4.5253164556962027</v>
      </c>
      <c r="H20" s="25">
        <v>1.7160000000000002</v>
      </c>
      <c r="I20" s="188">
        <v>11.419</v>
      </c>
      <c r="J20" s="345">
        <f t="shared" si="5"/>
        <v>2.1553673167937775E-3</v>
      </c>
      <c r="K20" s="295">
        <f t="shared" si="6"/>
        <v>1.8057323581735531E-2</v>
      </c>
      <c r="L20" s="67">
        <f t="shared" si="7"/>
        <v>5.6544289044289036</v>
      </c>
      <c r="N20" s="40">
        <f t="shared" ref="N20:N31" si="15">(H20/B20)*10</f>
        <v>5.4303797468354436</v>
      </c>
      <c r="O20" s="201">
        <f t="shared" ref="O20:O31" si="16">(I20/C20)*10</f>
        <v>6.5400916380297822</v>
      </c>
      <c r="P20" s="67">
        <f t="shared" ref="P20:P31" si="17">(O20-N20)/N20</f>
        <v>0.20435253940408565</v>
      </c>
    </row>
    <row r="21" spans="1:16" ht="20.100000000000001" customHeight="1" x14ac:dyDescent="0.25">
      <c r="A21" s="14" t="s">
        <v>166</v>
      </c>
      <c r="B21" s="25">
        <v>1.49</v>
      </c>
      <c r="C21" s="188">
        <v>43.539999999999992</v>
      </c>
      <c r="D21" s="345">
        <f t="shared" si="2"/>
        <v>1.5127517868745942E-3</v>
      </c>
      <c r="E21" s="295">
        <f t="shared" si="3"/>
        <v>3.4539656348664891E-2</v>
      </c>
      <c r="F21" s="67">
        <f t="shared" si="4"/>
        <v>28.221476510067106</v>
      </c>
      <c r="H21" s="25">
        <v>0.60199999999999998</v>
      </c>
      <c r="I21" s="188">
        <v>11.314</v>
      </c>
      <c r="J21" s="345">
        <f t="shared" si="5"/>
        <v>7.5613701906168641E-4</v>
      </c>
      <c r="K21" s="295">
        <f t="shared" si="6"/>
        <v>1.7891282862225747E-2</v>
      </c>
      <c r="L21" s="67">
        <f t="shared" si="7"/>
        <v>17.794019933554818</v>
      </c>
      <c r="N21" s="40">
        <f t="shared" si="15"/>
        <v>4.0402684563758386</v>
      </c>
      <c r="O21" s="201">
        <f t="shared" si="16"/>
        <v>2.5985300872760684</v>
      </c>
      <c r="P21" s="67">
        <f t="shared" si="17"/>
        <v>-0.35684222092336509</v>
      </c>
    </row>
    <row r="22" spans="1:16" ht="20.100000000000001" customHeight="1" x14ac:dyDescent="0.25">
      <c r="A22" s="14" t="s">
        <v>213</v>
      </c>
      <c r="B22" s="25"/>
      <c r="C22" s="188">
        <v>18</v>
      </c>
      <c r="D22" s="345">
        <f t="shared" si="2"/>
        <v>0</v>
      </c>
      <c r="E22" s="295">
        <f t="shared" si="3"/>
        <v>1.4279141347633627E-2</v>
      </c>
      <c r="F22" s="67"/>
      <c r="H22" s="25"/>
      <c r="I22" s="188">
        <v>8.484</v>
      </c>
      <c r="J22" s="345">
        <f t="shared" si="5"/>
        <v>0</v>
      </c>
      <c r="K22" s="295">
        <f t="shared" si="6"/>
        <v>1.3416090136390599E-2</v>
      </c>
      <c r="L22" s="67"/>
      <c r="N22" s="40"/>
      <c r="O22" s="201">
        <f t="shared" si="16"/>
        <v>4.7133333333333329</v>
      </c>
      <c r="P22" s="67"/>
    </row>
    <row r="23" spans="1:16" ht="20.100000000000001" customHeight="1" x14ac:dyDescent="0.25">
      <c r="A23" s="14" t="s">
        <v>196</v>
      </c>
      <c r="B23" s="25">
        <v>0.45</v>
      </c>
      <c r="C23" s="188">
        <v>3.29</v>
      </c>
      <c r="D23" s="345">
        <f t="shared" si="2"/>
        <v>4.5687134502923985E-4</v>
      </c>
      <c r="E23" s="295">
        <f t="shared" si="3"/>
        <v>2.6099097240952574E-3</v>
      </c>
      <c r="F23" s="67">
        <f t="shared" si="4"/>
        <v>6.3111111111111109</v>
      </c>
      <c r="H23" s="25">
        <v>0.44800000000000001</v>
      </c>
      <c r="I23" s="188">
        <v>8.0109999999999992</v>
      </c>
      <c r="J23" s="345">
        <f t="shared" si="5"/>
        <v>5.6270661883660387E-4</v>
      </c>
      <c r="K23" s="295">
        <f t="shared" si="6"/>
        <v>1.2668116228503662E-2</v>
      </c>
      <c r="L23" s="67">
        <f t="shared" si="7"/>
        <v>16.881696428571427</v>
      </c>
      <c r="N23" s="40">
        <f t="shared" si="15"/>
        <v>9.9555555555555557</v>
      </c>
      <c r="O23" s="201">
        <f t="shared" si="16"/>
        <v>24.349544072948323</v>
      </c>
      <c r="P23" s="67">
        <f t="shared" si="17"/>
        <v>1.4458247394702557</v>
      </c>
    </row>
    <row r="24" spans="1:16" ht="20.100000000000001" customHeight="1" x14ac:dyDescent="0.25">
      <c r="A24" s="14" t="s">
        <v>202</v>
      </c>
      <c r="B24" s="25"/>
      <c r="C24" s="188">
        <v>8.44</v>
      </c>
      <c r="D24" s="345">
        <f t="shared" si="2"/>
        <v>0</v>
      </c>
      <c r="E24" s="295">
        <f t="shared" si="3"/>
        <v>6.6953307207793227E-3</v>
      </c>
      <c r="F24" s="67"/>
      <c r="H24" s="25"/>
      <c r="I24" s="188">
        <v>7.9279999999999999</v>
      </c>
      <c r="J24" s="345">
        <f t="shared" si="5"/>
        <v>0</v>
      </c>
      <c r="K24" s="295">
        <f t="shared" si="6"/>
        <v>1.2536864993081643E-2</v>
      </c>
      <c r="L24" s="67"/>
      <c r="N24" s="40"/>
      <c r="O24" s="201">
        <f t="shared" si="16"/>
        <v>9.3933649289099534</v>
      </c>
      <c r="P24" s="67"/>
    </row>
    <row r="25" spans="1:16" ht="20.100000000000001" customHeight="1" x14ac:dyDescent="0.25">
      <c r="A25" s="14" t="s">
        <v>195</v>
      </c>
      <c r="B25" s="25"/>
      <c r="C25" s="188">
        <v>16.2</v>
      </c>
      <c r="D25" s="345">
        <f t="shared" si="2"/>
        <v>0</v>
      </c>
      <c r="E25" s="295">
        <f t="shared" si="3"/>
        <v>1.2851227212870265E-2</v>
      </c>
      <c r="F25" s="67"/>
      <c r="H25" s="25"/>
      <c r="I25" s="188">
        <v>7.6150000000000002</v>
      </c>
      <c r="J25" s="345">
        <f t="shared" si="5"/>
        <v>0</v>
      </c>
      <c r="K25" s="295">
        <f t="shared" si="6"/>
        <v>1.2041905514923904E-2</v>
      </c>
      <c r="L25" s="67"/>
      <c r="N25" s="40"/>
      <c r="O25" s="201">
        <f t="shared" si="16"/>
        <v>4.700617283950618</v>
      </c>
      <c r="P25" s="67"/>
    </row>
    <row r="26" spans="1:16" ht="20.100000000000001" customHeight="1" x14ac:dyDescent="0.25">
      <c r="A26" s="14" t="s">
        <v>218</v>
      </c>
      <c r="B26" s="25"/>
      <c r="C26" s="188">
        <v>22.5</v>
      </c>
      <c r="D26" s="345">
        <f t="shared" si="2"/>
        <v>0</v>
      </c>
      <c r="E26" s="295">
        <f t="shared" si="3"/>
        <v>1.7848926684542035E-2</v>
      </c>
      <c r="F26" s="67"/>
      <c r="H26" s="25"/>
      <c r="I26" s="188">
        <v>7.05</v>
      </c>
      <c r="J26" s="345">
        <f t="shared" si="5"/>
        <v>0</v>
      </c>
      <c r="K26" s="295">
        <f t="shared" si="6"/>
        <v>1.1148448309942683E-2</v>
      </c>
      <c r="L26" s="67"/>
      <c r="N26" s="40"/>
      <c r="O26" s="201">
        <f t="shared" si="16"/>
        <v>3.1333333333333337</v>
      </c>
      <c r="P26" s="67"/>
    </row>
    <row r="27" spans="1:16" ht="20.100000000000001" customHeight="1" x14ac:dyDescent="0.25">
      <c r="A27" s="14" t="s">
        <v>162</v>
      </c>
      <c r="B27" s="25">
        <v>14.75</v>
      </c>
      <c r="C27" s="188">
        <v>17.52</v>
      </c>
      <c r="D27" s="345">
        <f t="shared" si="2"/>
        <v>1.4975227420402863E-2</v>
      </c>
      <c r="E27" s="295">
        <f t="shared" si="3"/>
        <v>1.3898364245030064E-2</v>
      </c>
      <c r="F27" s="67">
        <f t="shared" si="4"/>
        <v>0.18779661016949151</v>
      </c>
      <c r="H27" s="25">
        <v>5.923</v>
      </c>
      <c r="I27" s="188">
        <v>6.1229999999999993</v>
      </c>
      <c r="J27" s="345">
        <f t="shared" si="5"/>
        <v>7.4395341593062603E-3</v>
      </c>
      <c r="K27" s="295">
        <f t="shared" si="6"/>
        <v>9.6825459576991534E-3</v>
      </c>
      <c r="L27" s="67">
        <f t="shared" si="7"/>
        <v>3.3766672294445264E-2</v>
      </c>
      <c r="N27" s="40">
        <f t="shared" si="15"/>
        <v>4.0155932203389835</v>
      </c>
      <c r="O27" s="201">
        <f t="shared" si="16"/>
        <v>3.4948630136986298</v>
      </c>
      <c r="P27" s="67">
        <f t="shared" si="17"/>
        <v>-0.1296770310306469</v>
      </c>
    </row>
    <row r="28" spans="1:16" ht="20.100000000000001" customHeight="1" x14ac:dyDescent="0.25">
      <c r="A28" s="14" t="s">
        <v>156</v>
      </c>
      <c r="B28" s="25">
        <v>3.0599999999999996</v>
      </c>
      <c r="C28" s="188">
        <v>23.09</v>
      </c>
      <c r="D28" s="345">
        <f t="shared" si="2"/>
        <v>3.1067251461988307E-3</v>
      </c>
      <c r="E28" s="295">
        <f t="shared" si="3"/>
        <v>1.8316965206492248E-2</v>
      </c>
      <c r="F28" s="67">
        <f t="shared" si="4"/>
        <v>6.5457516339869297</v>
      </c>
      <c r="H28" s="25">
        <v>1.046</v>
      </c>
      <c r="I28" s="188">
        <v>5.7330000000000005</v>
      </c>
      <c r="J28" s="345">
        <f t="shared" si="5"/>
        <v>1.3138194716586778E-3</v>
      </c>
      <c r="K28" s="295">
        <f t="shared" si="6"/>
        <v>9.0658232852342414E-3</v>
      </c>
      <c r="L28" s="67">
        <f t="shared" si="7"/>
        <v>4.4808795411089868</v>
      </c>
      <c r="N28" s="40">
        <f t="shared" si="15"/>
        <v>3.418300653594772</v>
      </c>
      <c r="O28" s="201">
        <f t="shared" si="16"/>
        <v>2.4828930272845389</v>
      </c>
      <c r="P28" s="67">
        <f t="shared" si="17"/>
        <v>-0.27364697289763984</v>
      </c>
    </row>
    <row r="29" spans="1:16" ht="20.100000000000001" customHeight="1" x14ac:dyDescent="0.25">
      <c r="A29" s="14" t="s">
        <v>176</v>
      </c>
      <c r="B29" s="25">
        <v>81.95</v>
      </c>
      <c r="C29" s="188">
        <v>11.93</v>
      </c>
      <c r="D29" s="345">
        <f t="shared" si="2"/>
        <v>8.3201348278102688E-2</v>
      </c>
      <c r="E29" s="295">
        <f t="shared" si="3"/>
        <v>9.4638975709593984E-3</v>
      </c>
      <c r="F29" s="67">
        <f t="shared" si="4"/>
        <v>-0.85442342892007328</v>
      </c>
      <c r="H29" s="25">
        <v>18.285</v>
      </c>
      <c r="I29" s="188">
        <v>5.5270000000000001</v>
      </c>
      <c r="J29" s="345">
        <f t="shared" si="5"/>
        <v>2.29667199228288E-2</v>
      </c>
      <c r="K29" s="295">
        <f t="shared" si="6"/>
        <v>8.7400672069579011E-3</v>
      </c>
      <c r="L29" s="67">
        <f t="shared" si="7"/>
        <v>-0.69773038009297228</v>
      </c>
      <c r="N29" s="40">
        <f t="shared" si="15"/>
        <v>2.2312385600976201</v>
      </c>
      <c r="O29" s="201">
        <f t="shared" si="16"/>
        <v>4.6328583403185251</v>
      </c>
      <c r="P29" s="67">
        <f t="shared" si="17"/>
        <v>1.0763617226639497</v>
      </c>
    </row>
    <row r="30" spans="1:16" ht="20.100000000000001" customHeight="1" x14ac:dyDescent="0.25">
      <c r="A30" s="14" t="s">
        <v>174</v>
      </c>
      <c r="B30" s="25"/>
      <c r="C30" s="188">
        <v>11.44</v>
      </c>
      <c r="D30" s="345">
        <f t="shared" si="2"/>
        <v>0</v>
      </c>
      <c r="E30" s="295">
        <f t="shared" si="3"/>
        <v>9.0751876120515936E-3</v>
      </c>
      <c r="F30" s="67"/>
      <c r="H30" s="25"/>
      <c r="I30" s="188">
        <v>5.2119999999999997</v>
      </c>
      <c r="J30" s="345">
        <f t="shared" si="5"/>
        <v>0</v>
      </c>
      <c r="K30" s="295">
        <f t="shared" si="6"/>
        <v>8.2419450484285464E-3</v>
      </c>
      <c r="L30" s="67"/>
      <c r="N30" s="40"/>
      <c r="O30" s="201">
        <f t="shared" si="16"/>
        <v>4.5559440559440558</v>
      </c>
      <c r="P30" s="67"/>
    </row>
    <row r="31" spans="1:16" ht="20.100000000000001" customHeight="1" x14ac:dyDescent="0.25">
      <c r="A31" s="14" t="s">
        <v>184</v>
      </c>
      <c r="B31" s="25">
        <v>1.36</v>
      </c>
      <c r="C31" s="188">
        <v>12.74</v>
      </c>
      <c r="D31" s="345">
        <f t="shared" si="2"/>
        <v>1.380766731643925E-3</v>
      </c>
      <c r="E31" s="295">
        <f t="shared" si="3"/>
        <v>1.0106458931602912E-2</v>
      </c>
      <c r="F31" s="67">
        <f t="shared" si="4"/>
        <v>8.367647058823529</v>
      </c>
      <c r="H31" s="25">
        <v>0.497</v>
      </c>
      <c r="I31" s="188">
        <v>4.016</v>
      </c>
      <c r="J31" s="345">
        <f t="shared" si="5"/>
        <v>6.2425265527185744E-4</v>
      </c>
      <c r="K31" s="295">
        <f t="shared" si="6"/>
        <v>6.3506621862028101E-3</v>
      </c>
      <c r="L31" s="67">
        <f t="shared" si="7"/>
        <v>7.0804828973843064</v>
      </c>
      <c r="N31" s="40">
        <f t="shared" si="15"/>
        <v>3.6544117647058822</v>
      </c>
      <c r="O31" s="201">
        <f t="shared" si="16"/>
        <v>3.1522762951334382</v>
      </c>
      <c r="P31" s="67">
        <f t="shared" si="17"/>
        <v>-0.13740527940010541</v>
      </c>
    </row>
    <row r="32" spans="1:16" ht="20.100000000000001" customHeight="1" thickBot="1" x14ac:dyDescent="0.3">
      <c r="A32" s="14" t="s">
        <v>17</v>
      </c>
      <c r="B32" s="25">
        <f>B33-SUM(B7:B31)</f>
        <v>423.00999999999976</v>
      </c>
      <c r="C32" s="188">
        <f>C33-SUM(C7:C31)</f>
        <v>62.420000000000073</v>
      </c>
      <c r="D32" s="345">
        <f t="shared" si="2"/>
        <v>0.42946921702404145</v>
      </c>
      <c r="E32" s="295">
        <f t="shared" si="3"/>
        <v>4.951688905107178E-2</v>
      </c>
      <c r="F32" s="67">
        <f t="shared" si="4"/>
        <v>-0.85243847663175787</v>
      </c>
      <c r="H32" s="25">
        <f>H33-SUM(H7:H31)</f>
        <v>96.751000000000317</v>
      </c>
      <c r="I32" s="188">
        <f>I33-SUM(I7:I31)</f>
        <v>29.642999999999802</v>
      </c>
      <c r="J32" s="345">
        <f t="shared" si="5"/>
        <v>0.12152327696218848</v>
      </c>
      <c r="K32" s="295">
        <f t="shared" si="6"/>
        <v>4.6875667127890597E-2</v>
      </c>
      <c r="L32" s="67">
        <f t="shared" ref="L32:L33" si="18">(I32-H32)/H32</f>
        <v>-0.69361556986491402</v>
      </c>
      <c r="N32" s="40">
        <f t="shared" si="0"/>
        <v>2.2872036122077581</v>
      </c>
      <c r="O32" s="201">
        <f t="shared" si="1"/>
        <v>4.7489586670938424</v>
      </c>
      <c r="P32" s="67">
        <f t="shared" si="8"/>
        <v>1.0763165298212509</v>
      </c>
    </row>
    <row r="33" spans="1:16" ht="26.25" customHeight="1" thickBot="1" x14ac:dyDescent="0.3">
      <c r="A33" s="18" t="s">
        <v>18</v>
      </c>
      <c r="B33" s="23">
        <v>984.95999999999981</v>
      </c>
      <c r="C33" s="193">
        <v>1260.5800000000002</v>
      </c>
      <c r="D33" s="341">
        <f>SUM(D7:D32)</f>
        <v>1</v>
      </c>
      <c r="E33" s="342">
        <f>SUM(E7:E32)</f>
        <v>1.0000000000000002</v>
      </c>
      <c r="F33" s="72">
        <f t="shared" si="4"/>
        <v>0.27982862248213164</v>
      </c>
      <c r="G33" s="2"/>
      <c r="H33" s="23">
        <v>796.15200000000027</v>
      </c>
      <c r="I33" s="193">
        <v>632.37499999999966</v>
      </c>
      <c r="J33" s="341">
        <f>SUM(J7:J32)</f>
        <v>1.0000000000000002</v>
      </c>
      <c r="K33" s="342">
        <f>SUM(K7:K32)</f>
        <v>1</v>
      </c>
      <c r="L33" s="72">
        <f t="shared" si="18"/>
        <v>-0.20571071855625628</v>
      </c>
      <c r="N33" s="35">
        <f t="shared" si="0"/>
        <v>8.0830896686159885</v>
      </c>
      <c r="O33" s="194">
        <f t="shared" si="1"/>
        <v>5.0165400053943383</v>
      </c>
      <c r="P33" s="72">
        <f t="shared" si="8"/>
        <v>-0.3793784046622749</v>
      </c>
    </row>
    <row r="35" spans="1:16" ht="15.75" thickBot="1" x14ac:dyDescent="0.3"/>
    <row r="36" spans="1:16" x14ac:dyDescent="0.25">
      <c r="A36" s="437" t="s">
        <v>2</v>
      </c>
      <c r="B36" s="425" t="s">
        <v>1</v>
      </c>
      <c r="C36" s="421"/>
      <c r="D36" s="425" t="s">
        <v>104</v>
      </c>
      <c r="E36" s="421"/>
      <c r="F36" s="176" t="s">
        <v>0</v>
      </c>
      <c r="H36" s="435" t="s">
        <v>19</v>
      </c>
      <c r="I36" s="436"/>
      <c r="J36" s="425" t="s">
        <v>104</v>
      </c>
      <c r="K36" s="426"/>
      <c r="L36" s="176" t="s">
        <v>0</v>
      </c>
      <c r="N36" s="433" t="s">
        <v>22</v>
      </c>
      <c r="O36" s="421"/>
      <c r="P36" s="176" t="s">
        <v>0</v>
      </c>
    </row>
    <row r="37" spans="1:16" x14ac:dyDescent="0.25">
      <c r="A37" s="438"/>
      <c r="B37" s="428" t="str">
        <f>B5</f>
        <v>jan</v>
      </c>
      <c r="C37" s="430"/>
      <c r="D37" s="428" t="str">
        <f>B5</f>
        <v>jan</v>
      </c>
      <c r="E37" s="430"/>
      <c r="F37" s="177" t="str">
        <f>F5</f>
        <v>2022/2021</v>
      </c>
      <c r="H37" s="431" t="str">
        <f>B5</f>
        <v>jan</v>
      </c>
      <c r="I37" s="430"/>
      <c r="J37" s="428" t="str">
        <f>B5</f>
        <v>jan</v>
      </c>
      <c r="K37" s="429"/>
      <c r="L37" s="177" t="str">
        <f>F37</f>
        <v>2022/2021</v>
      </c>
      <c r="N37" s="431" t="str">
        <f>B5</f>
        <v>jan</v>
      </c>
      <c r="O37" s="429"/>
      <c r="P37" s="177" t="str">
        <f>P5</f>
        <v>2022/2021</v>
      </c>
    </row>
    <row r="38" spans="1:16" ht="19.5" customHeight="1" thickBot="1" x14ac:dyDescent="0.3">
      <c r="A38" s="439"/>
      <c r="B38" s="120">
        <f>B6</f>
        <v>2021</v>
      </c>
      <c r="C38" s="180">
        <f>C6</f>
        <v>2022</v>
      </c>
      <c r="D38" s="120">
        <f>B6</f>
        <v>2021</v>
      </c>
      <c r="E38" s="180">
        <f>C6</f>
        <v>2022</v>
      </c>
      <c r="F38" s="178" t="s">
        <v>1</v>
      </c>
      <c r="H38" s="31">
        <f>B6</f>
        <v>2021</v>
      </c>
      <c r="I38" s="180">
        <f>C6</f>
        <v>2022</v>
      </c>
      <c r="J38" s="120">
        <f>B6</f>
        <v>2021</v>
      </c>
      <c r="K38" s="180">
        <f>C6</f>
        <v>2022</v>
      </c>
      <c r="L38" s="357">
        <v>1000</v>
      </c>
      <c r="N38" s="31">
        <f>B6</f>
        <v>2021</v>
      </c>
      <c r="O38" s="180">
        <f>C6</f>
        <v>2022</v>
      </c>
      <c r="P38" s="178"/>
    </row>
    <row r="39" spans="1:16" ht="20.100000000000001" customHeight="1" x14ac:dyDescent="0.25">
      <c r="A39" s="45" t="s">
        <v>153</v>
      </c>
      <c r="B39" s="46">
        <v>73.19</v>
      </c>
      <c r="C39" s="195">
        <v>42.5</v>
      </c>
      <c r="D39" s="345">
        <f t="shared" ref="D39:D55" si="19">B39/$B$56</f>
        <v>0.13321805606115761</v>
      </c>
      <c r="E39" s="344">
        <f t="shared" ref="E39:E55" si="20">C39/$C$56</f>
        <v>0.12595951512996056</v>
      </c>
      <c r="F39" s="67">
        <f>(C39-B39)/B39</f>
        <v>-0.41931957917748325</v>
      </c>
      <c r="H39" s="46">
        <v>48.129000000000005</v>
      </c>
      <c r="I39" s="195">
        <v>54.387999999999998</v>
      </c>
      <c r="J39" s="345">
        <f t="shared" ref="J39:J55" si="21">H39/$H$56</f>
        <v>8.3743825221804818E-2</v>
      </c>
      <c r="K39" s="344">
        <f t="shared" ref="K39:K55" si="22">I39/$I$56</f>
        <v>0.28847694062110485</v>
      </c>
      <c r="L39" s="67">
        <f>(I39-H39)/H39</f>
        <v>0.13004633381121553</v>
      </c>
      <c r="N39" s="40">
        <f t="shared" ref="N39:N56" si="23">(H39/B39)*10</f>
        <v>6.5758983467686853</v>
      </c>
      <c r="O39" s="200">
        <f t="shared" ref="O39:O56" si="24">(I39/C39)*10</f>
        <v>12.797176470588234</v>
      </c>
      <c r="P39" s="76">
        <f t="shared" si="8"/>
        <v>0.94607273345042009</v>
      </c>
    </row>
    <row r="40" spans="1:16" ht="20.100000000000001" customHeight="1" x14ac:dyDescent="0.25">
      <c r="A40" s="45" t="s">
        <v>158</v>
      </c>
      <c r="B40" s="25">
        <v>33.75</v>
      </c>
      <c r="C40" s="188">
        <v>42.010000000000005</v>
      </c>
      <c r="D40" s="345">
        <f t="shared" si="19"/>
        <v>6.1430651619949025E-2</v>
      </c>
      <c r="E40" s="295">
        <f t="shared" si="20"/>
        <v>0.12450727601434455</v>
      </c>
      <c r="F40" s="67">
        <f t="shared" ref="F40:F56" si="25">(C40-B40)/B40</f>
        <v>0.2447407407407409</v>
      </c>
      <c r="H40" s="25">
        <v>45.752000000000002</v>
      </c>
      <c r="I40" s="188">
        <v>46.529000000000003</v>
      </c>
      <c r="J40" s="345">
        <f t="shared" si="21"/>
        <v>7.9607876572295566E-2</v>
      </c>
      <c r="K40" s="295">
        <f t="shared" si="22"/>
        <v>0.24679237276898192</v>
      </c>
      <c r="L40" s="67">
        <f t="shared" ref="L40:L56" si="26">(I40-H40)/H40</f>
        <v>1.6982864137086925E-2</v>
      </c>
      <c r="N40" s="40">
        <f t="shared" si="23"/>
        <v>13.556148148148148</v>
      </c>
      <c r="O40" s="201">
        <f t="shared" si="24"/>
        <v>11.075696262794573</v>
      </c>
      <c r="P40" s="67">
        <f t="shared" si="8"/>
        <v>-0.1829761565192411</v>
      </c>
    </row>
    <row r="41" spans="1:16" ht="20.100000000000001" customHeight="1" x14ac:dyDescent="0.25">
      <c r="A41" s="45" t="s">
        <v>165</v>
      </c>
      <c r="B41" s="25">
        <v>121.97999999999999</v>
      </c>
      <c r="C41" s="188">
        <v>116.35000000000001</v>
      </c>
      <c r="D41" s="345">
        <f t="shared" si="19"/>
        <v>0.22202402621041131</v>
      </c>
      <c r="E41" s="295">
        <f t="shared" si="20"/>
        <v>0.34483269612637441</v>
      </c>
      <c r="F41" s="67">
        <f t="shared" si="25"/>
        <v>-4.6155107394654712E-2</v>
      </c>
      <c r="H41" s="25">
        <v>417.40800000000002</v>
      </c>
      <c r="I41" s="188">
        <v>25.539000000000005</v>
      </c>
      <c r="J41" s="345">
        <f t="shared" si="21"/>
        <v>0.72628441476413597</v>
      </c>
      <c r="K41" s="295">
        <f t="shared" si="22"/>
        <v>0.13546025936828709</v>
      </c>
      <c r="L41" s="67">
        <f t="shared" si="26"/>
        <v>-0.93881525988960446</v>
      </c>
      <c r="N41" s="40">
        <f t="shared" si="23"/>
        <v>34.219380226266608</v>
      </c>
      <c r="O41" s="201">
        <f t="shared" si="24"/>
        <v>2.1950150408250972</v>
      </c>
      <c r="P41" s="67">
        <f t="shared" si="8"/>
        <v>-0.93585462313136181</v>
      </c>
    </row>
    <row r="42" spans="1:16" ht="20.100000000000001" customHeight="1" x14ac:dyDescent="0.25">
      <c r="A42" s="45" t="s">
        <v>159</v>
      </c>
      <c r="B42" s="25">
        <v>15.94</v>
      </c>
      <c r="C42" s="188">
        <v>18.53</v>
      </c>
      <c r="D42" s="345">
        <f t="shared" si="19"/>
        <v>2.9013469239169996E-2</v>
      </c>
      <c r="E42" s="295">
        <f t="shared" si="20"/>
        <v>5.4918348596662801E-2</v>
      </c>
      <c r="F42" s="67">
        <f t="shared" ref="F42:F44" si="27">(C42-B42)/B42</f>
        <v>0.16248431618569648</v>
      </c>
      <c r="H42" s="25">
        <v>9.072000000000001</v>
      </c>
      <c r="I42" s="188">
        <v>14.581</v>
      </c>
      <c r="J42" s="345">
        <f t="shared" si="21"/>
        <v>1.5785160348484557E-2</v>
      </c>
      <c r="K42" s="295">
        <f t="shared" si="22"/>
        <v>7.7338425226085347E-2</v>
      </c>
      <c r="L42" s="67">
        <f t="shared" ref="L42:L53" si="28">(I42-H42)/H42</f>
        <v>0.60725308641975284</v>
      </c>
      <c r="N42" s="40">
        <f t="shared" si="23"/>
        <v>5.6913425345043924</v>
      </c>
      <c r="O42" s="201">
        <f t="shared" si="24"/>
        <v>7.8688613059902854</v>
      </c>
      <c r="P42" s="67">
        <f t="shared" ref="P42:P45" si="29">(O42-N42)/N42</f>
        <v>0.38260195345552389</v>
      </c>
    </row>
    <row r="43" spans="1:16" ht="20.100000000000001" customHeight="1" x14ac:dyDescent="0.25">
      <c r="A43" s="45" t="s">
        <v>168</v>
      </c>
      <c r="B43" s="25">
        <v>0.56999999999999995</v>
      </c>
      <c r="C43" s="188">
        <v>23.22</v>
      </c>
      <c r="D43" s="345">
        <f t="shared" si="19"/>
        <v>1.0374954495813613E-3</v>
      </c>
      <c r="E43" s="295">
        <f t="shared" si="20"/>
        <v>6.8818351560416088E-2</v>
      </c>
      <c r="F43" s="67">
        <f t="shared" si="27"/>
        <v>39.736842105263158</v>
      </c>
      <c r="H43" s="25">
        <v>0.53</v>
      </c>
      <c r="I43" s="188">
        <v>13.855</v>
      </c>
      <c r="J43" s="345">
        <f t="shared" si="21"/>
        <v>9.2219300977698583E-4</v>
      </c>
      <c r="K43" s="295">
        <f t="shared" si="22"/>
        <v>7.348768133237861E-2</v>
      </c>
      <c r="L43" s="67">
        <f t="shared" si="28"/>
        <v>25.141509433962266</v>
      </c>
      <c r="N43" s="40">
        <f t="shared" si="23"/>
        <v>9.2982456140350891</v>
      </c>
      <c r="O43" s="201">
        <f t="shared" si="24"/>
        <v>5.9668389319552118</v>
      </c>
      <c r="P43" s="67">
        <f t="shared" si="29"/>
        <v>-0.35828336014821316</v>
      </c>
    </row>
    <row r="44" spans="1:16" ht="20.100000000000001" customHeight="1" x14ac:dyDescent="0.25">
      <c r="A44" s="45" t="s">
        <v>166</v>
      </c>
      <c r="B44" s="25">
        <v>1.49</v>
      </c>
      <c r="C44" s="188">
        <v>43.539999999999992</v>
      </c>
      <c r="D44" s="345">
        <f t="shared" si="19"/>
        <v>2.7120495085547866E-3</v>
      </c>
      <c r="E44" s="295">
        <f t="shared" si="20"/>
        <v>0.12904181855902308</v>
      </c>
      <c r="F44" s="67">
        <f t="shared" si="27"/>
        <v>28.221476510067106</v>
      </c>
      <c r="H44" s="25">
        <v>0.60199999999999998</v>
      </c>
      <c r="I44" s="188">
        <v>11.314</v>
      </c>
      <c r="J44" s="345">
        <f t="shared" si="21"/>
        <v>1.0474720601617838E-3</v>
      </c>
      <c r="K44" s="295">
        <f t="shared" si="22"/>
        <v>6.0010077704405022E-2</v>
      </c>
      <c r="L44" s="67">
        <f t="shared" si="28"/>
        <v>17.794019933554818</v>
      </c>
      <c r="N44" s="40">
        <f t="shared" si="23"/>
        <v>4.0402684563758386</v>
      </c>
      <c r="O44" s="201">
        <f t="shared" si="24"/>
        <v>2.5985300872760684</v>
      </c>
      <c r="P44" s="67">
        <f t="shared" si="29"/>
        <v>-0.35684222092336509</v>
      </c>
    </row>
    <row r="45" spans="1:16" ht="20.100000000000001" customHeight="1" x14ac:dyDescent="0.25">
      <c r="A45" s="45" t="s">
        <v>162</v>
      </c>
      <c r="B45" s="25">
        <v>14.75</v>
      </c>
      <c r="C45" s="188">
        <v>17.52</v>
      </c>
      <c r="D45" s="345">
        <f t="shared" si="19"/>
        <v>2.684746996723698E-2</v>
      </c>
      <c r="E45" s="295">
        <f t="shared" si="20"/>
        <v>5.1924957766515505E-2</v>
      </c>
      <c r="F45" s="67">
        <f t="shared" ref="F45:F53" si="30">(C45-B45)/B45</f>
        <v>0.18779661016949151</v>
      </c>
      <c r="H45" s="25">
        <v>5.923</v>
      </c>
      <c r="I45" s="188">
        <v>6.1229999999999993</v>
      </c>
      <c r="J45" s="345">
        <f t="shared" si="21"/>
        <v>1.0305941880960541E-2</v>
      </c>
      <c r="K45" s="295">
        <f t="shared" si="22"/>
        <v>3.2476728458906833E-2</v>
      </c>
      <c r="L45" s="67">
        <f t="shared" si="28"/>
        <v>3.3766672294445264E-2</v>
      </c>
      <c r="N45" s="40">
        <f t="shared" si="23"/>
        <v>4.0155932203389835</v>
      </c>
      <c r="O45" s="201">
        <f t="shared" si="24"/>
        <v>3.4948630136986298</v>
      </c>
      <c r="P45" s="67">
        <f t="shared" si="29"/>
        <v>-0.1296770310306469</v>
      </c>
    </row>
    <row r="46" spans="1:16" ht="20.100000000000001" customHeight="1" x14ac:dyDescent="0.25">
      <c r="A46" s="45" t="s">
        <v>184</v>
      </c>
      <c r="B46" s="25">
        <v>1.36</v>
      </c>
      <c r="C46" s="188">
        <v>12.74</v>
      </c>
      <c r="D46" s="345">
        <f t="shared" si="19"/>
        <v>2.4754277393520202E-3</v>
      </c>
      <c r="E46" s="295">
        <f t="shared" si="20"/>
        <v>3.7758217006016413E-2</v>
      </c>
      <c r="F46" s="67">
        <f t="shared" si="30"/>
        <v>8.367647058823529</v>
      </c>
      <c r="H46" s="25">
        <v>0.497</v>
      </c>
      <c r="I46" s="188">
        <v>4.016</v>
      </c>
      <c r="J46" s="345">
        <f t="shared" si="21"/>
        <v>8.6477344501728658E-4</v>
      </c>
      <c r="K46" s="295">
        <f t="shared" si="22"/>
        <v>2.1301084679237279E-2</v>
      </c>
      <c r="L46" s="67">
        <f t="shared" si="28"/>
        <v>7.0804828973843064</v>
      </c>
      <c r="N46" s="40">
        <f t="shared" ref="N46:N55" si="31">(H46/B46)*10</f>
        <v>3.6544117647058822</v>
      </c>
      <c r="O46" s="201">
        <f t="shared" ref="O46:O55" si="32">(I46/C46)*10</f>
        <v>3.1522762951334382</v>
      </c>
      <c r="P46" s="67">
        <f t="shared" ref="P46:P55" si="33">(O46-N46)/N46</f>
        <v>-0.13740527940010541</v>
      </c>
    </row>
    <row r="47" spans="1:16" ht="20.100000000000001" customHeight="1" x14ac:dyDescent="0.25">
      <c r="A47" s="45" t="s">
        <v>190</v>
      </c>
      <c r="B47" s="25"/>
      <c r="C47" s="188">
        <v>3.6</v>
      </c>
      <c r="D47" s="345">
        <f t="shared" si="19"/>
        <v>0</v>
      </c>
      <c r="E47" s="295">
        <f t="shared" si="20"/>
        <v>1.0669511869831953E-2</v>
      </c>
      <c r="F47" s="67"/>
      <c r="H47" s="25"/>
      <c r="I47" s="188">
        <v>2.0259999999999998</v>
      </c>
      <c r="J47" s="345">
        <f t="shared" si="21"/>
        <v>0</v>
      </c>
      <c r="K47" s="295">
        <f t="shared" si="22"/>
        <v>1.0746015328718805E-2</v>
      </c>
      <c r="L47" s="67"/>
      <c r="N47" s="40"/>
      <c r="O47" s="201">
        <f t="shared" si="32"/>
        <v>5.6277777777777773</v>
      </c>
      <c r="P47" s="67"/>
    </row>
    <row r="48" spans="1:16" ht="20.100000000000001" customHeight="1" x14ac:dyDescent="0.25">
      <c r="A48" s="45" t="s">
        <v>164</v>
      </c>
      <c r="B48" s="25">
        <v>228</v>
      </c>
      <c r="C48" s="188">
        <v>2.5499999999999998</v>
      </c>
      <c r="D48" s="345">
        <f t="shared" si="19"/>
        <v>0.4149981798325445</v>
      </c>
      <c r="E48" s="295">
        <f t="shared" si="20"/>
        <v>7.5575709077976326E-3</v>
      </c>
      <c r="F48" s="67">
        <f t="shared" si="30"/>
        <v>-0.9888157894736842</v>
      </c>
      <c r="H48" s="25">
        <v>33.896999999999998</v>
      </c>
      <c r="I48" s="188">
        <v>1.8090000000000002</v>
      </c>
      <c r="J48" s="345">
        <f t="shared" si="21"/>
        <v>5.8980332929076382E-2</v>
      </c>
      <c r="K48" s="295">
        <f t="shared" si="22"/>
        <v>9.5950354045667915E-3</v>
      </c>
      <c r="L48" s="67">
        <f t="shared" ref="L48:L51" si="34">(I48-H48)/H48</f>
        <v>-0.94663244534914603</v>
      </c>
      <c r="N48" s="40">
        <f t="shared" ref="N48" si="35">(H48/B48)*10</f>
        <v>1.4867105263157896</v>
      </c>
      <c r="O48" s="201">
        <f t="shared" ref="O48" si="36">(I48/C48)*10</f>
        <v>7.094117647058825</v>
      </c>
      <c r="P48" s="67">
        <f t="shared" ref="P48" si="37">(O48-N48)/N48</f>
        <v>3.7716872393704812</v>
      </c>
    </row>
    <row r="49" spans="1:16" ht="20.100000000000001" customHeight="1" x14ac:dyDescent="0.25">
      <c r="A49" s="45" t="s">
        <v>183</v>
      </c>
      <c r="B49" s="25">
        <v>5.1800000000000006</v>
      </c>
      <c r="C49" s="188">
        <v>2.9699999999999998</v>
      </c>
      <c r="D49" s="345">
        <f t="shared" si="19"/>
        <v>9.4284674190025473E-3</v>
      </c>
      <c r="E49" s="295">
        <f t="shared" si="20"/>
        <v>8.8023472926113608E-3</v>
      </c>
      <c r="F49" s="67">
        <f t="shared" si="30"/>
        <v>-0.42664092664092673</v>
      </c>
      <c r="H49" s="25">
        <v>2.0140000000000002</v>
      </c>
      <c r="I49" s="188">
        <v>1.504</v>
      </c>
      <c r="J49" s="345">
        <f t="shared" si="21"/>
        <v>3.504333437152546E-3</v>
      </c>
      <c r="K49" s="295">
        <f t="shared" si="22"/>
        <v>7.9772986448139599E-3</v>
      </c>
      <c r="L49" s="67">
        <f t="shared" si="34"/>
        <v>-0.2532274081429991</v>
      </c>
      <c r="N49" s="40">
        <f t="shared" ref="N49:N50" si="38">(H49/B49)*10</f>
        <v>3.8880308880308876</v>
      </c>
      <c r="O49" s="201">
        <f t="shared" ref="O49:O50" si="39">(I49/C49)*10</f>
        <v>5.063973063973064</v>
      </c>
      <c r="P49" s="67">
        <f t="shared" ref="P49:P50" si="40">(O49-N49)/N49</f>
        <v>0.30245186054520729</v>
      </c>
    </row>
    <row r="50" spans="1:16" ht="20.100000000000001" customHeight="1" x14ac:dyDescent="0.25">
      <c r="A50" s="45" t="s">
        <v>167</v>
      </c>
      <c r="B50" s="25">
        <v>24.08</v>
      </c>
      <c r="C50" s="188">
        <v>1.94</v>
      </c>
      <c r="D50" s="345">
        <f t="shared" si="19"/>
        <v>4.3829632326173998E-2</v>
      </c>
      <c r="E50" s="295">
        <f t="shared" si="20"/>
        <v>5.749681396520552E-3</v>
      </c>
      <c r="F50" s="67">
        <f t="shared" si="30"/>
        <v>-0.91943521594684374</v>
      </c>
      <c r="H50" s="25">
        <v>6.7030000000000003</v>
      </c>
      <c r="I50" s="188">
        <v>1.498</v>
      </c>
      <c r="J50" s="345">
        <f t="shared" si="21"/>
        <v>1.1663131593462521E-2</v>
      </c>
      <c r="K50" s="295">
        <f t="shared" si="22"/>
        <v>7.9454743151139047E-3</v>
      </c>
      <c r="L50" s="67">
        <f t="shared" si="34"/>
        <v>-0.77651797702521252</v>
      </c>
      <c r="N50" s="40">
        <f t="shared" si="38"/>
        <v>2.7836378737541532</v>
      </c>
      <c r="O50" s="201">
        <f t="shared" si="39"/>
        <v>7.7216494845360826</v>
      </c>
      <c r="P50" s="67">
        <f t="shared" si="40"/>
        <v>1.7739418109447835</v>
      </c>
    </row>
    <row r="51" spans="1:16" ht="20.100000000000001" customHeight="1" x14ac:dyDescent="0.25">
      <c r="A51" s="45" t="s">
        <v>185</v>
      </c>
      <c r="B51" s="25">
        <v>0.02</v>
      </c>
      <c r="C51" s="188">
        <v>1.94</v>
      </c>
      <c r="D51" s="345">
        <f t="shared" si="19"/>
        <v>3.640334910811794E-5</v>
      </c>
      <c r="E51" s="295">
        <f t="shared" si="20"/>
        <v>5.749681396520552E-3</v>
      </c>
      <c r="F51" s="67">
        <f t="shared" si="30"/>
        <v>96</v>
      </c>
      <c r="H51" s="25">
        <v>4.0000000000000001E-3</v>
      </c>
      <c r="I51" s="188">
        <v>1.385</v>
      </c>
      <c r="J51" s="345">
        <f t="shared" si="21"/>
        <v>6.9599472435998929E-6</v>
      </c>
      <c r="K51" s="295">
        <f t="shared" si="22"/>
        <v>7.3461161057628557E-3</v>
      </c>
      <c r="L51" s="67">
        <f t="shared" si="34"/>
        <v>345.25</v>
      </c>
      <c r="N51" s="40">
        <f t="shared" ref="N51:N52" si="41">(H51/B51)*10</f>
        <v>2</v>
      </c>
      <c r="O51" s="201">
        <f t="shared" ref="O51:O52" si="42">(I51/C51)*10</f>
        <v>7.1391752577319592</v>
      </c>
      <c r="P51" s="67">
        <f t="shared" ref="P51:P52" si="43">(O51-N51)/N51</f>
        <v>2.5695876288659796</v>
      </c>
    </row>
    <row r="52" spans="1:16" ht="20.100000000000001" customHeight="1" x14ac:dyDescent="0.25">
      <c r="A52" s="45" t="s">
        <v>171</v>
      </c>
      <c r="B52" s="25">
        <v>0.18</v>
      </c>
      <c r="C52" s="188">
        <v>2.4699999999999998</v>
      </c>
      <c r="D52" s="345">
        <f t="shared" si="19"/>
        <v>3.2763014197306143E-4</v>
      </c>
      <c r="E52" s="295">
        <f t="shared" si="20"/>
        <v>7.3204706440235887E-3</v>
      </c>
      <c r="F52" s="67">
        <f t="shared" si="30"/>
        <v>12.72222222222222</v>
      </c>
      <c r="H52" s="25">
        <v>7.0999999999999994E-2</v>
      </c>
      <c r="I52" s="188">
        <v>1.357</v>
      </c>
      <c r="J52" s="345">
        <f t="shared" si="21"/>
        <v>1.2353906357389808E-4</v>
      </c>
      <c r="K52" s="295">
        <f t="shared" si="22"/>
        <v>7.1976025671625955E-3</v>
      </c>
      <c r="L52" s="67">
        <f t="shared" si="28"/>
        <v>18.112676056338032</v>
      </c>
      <c r="N52" s="40">
        <f t="shared" si="41"/>
        <v>3.9444444444444442</v>
      </c>
      <c r="O52" s="201">
        <f t="shared" si="42"/>
        <v>5.4939271255060724</v>
      </c>
      <c r="P52" s="67">
        <f t="shared" si="43"/>
        <v>0.39282659519872265</v>
      </c>
    </row>
    <row r="53" spans="1:16" ht="20.100000000000001" customHeight="1" x14ac:dyDescent="0.25">
      <c r="A53" s="45" t="s">
        <v>163</v>
      </c>
      <c r="B53" s="25">
        <v>27.02</v>
      </c>
      <c r="C53" s="188">
        <v>2.66</v>
      </c>
      <c r="D53" s="345">
        <f t="shared" si="19"/>
        <v>4.9180924645067341E-2</v>
      </c>
      <c r="E53" s="295">
        <f t="shared" si="20"/>
        <v>7.8835837704869429E-3</v>
      </c>
      <c r="F53" s="67">
        <f t="shared" si="30"/>
        <v>-0.9015544041450777</v>
      </c>
      <c r="H53" s="25">
        <v>3.085</v>
      </c>
      <c r="I53" s="188">
        <v>1.1890000000000001</v>
      </c>
      <c r="J53" s="345">
        <f t="shared" si="21"/>
        <v>5.3678593116264165E-3</v>
      </c>
      <c r="K53" s="295">
        <f t="shared" si="22"/>
        <v>6.3065213355610371E-3</v>
      </c>
      <c r="L53" s="67">
        <f t="shared" si="28"/>
        <v>-0.61458670988654784</v>
      </c>
      <c r="N53" s="40">
        <f t="shared" ref="N53" si="44">(H53/B53)*10</f>
        <v>1.1417468541820872</v>
      </c>
      <c r="O53" s="201">
        <f t="shared" ref="O53:O54" si="45">(I53/C53)*10</f>
        <v>4.469924812030075</v>
      </c>
      <c r="P53" s="67">
        <f t="shared" ref="P53" si="46">(O53-N53)/N53</f>
        <v>2.9149876311524356</v>
      </c>
    </row>
    <row r="54" spans="1:16" ht="20.100000000000001" customHeight="1" x14ac:dyDescent="0.25">
      <c r="A54" s="45" t="s">
        <v>182</v>
      </c>
      <c r="B54" s="25"/>
      <c r="C54" s="188">
        <v>2.41</v>
      </c>
      <c r="D54" s="345">
        <f t="shared" si="19"/>
        <v>0</v>
      </c>
      <c r="E54" s="295">
        <f t="shared" si="20"/>
        <v>7.1426454461930577E-3</v>
      </c>
      <c r="F54" s="67"/>
      <c r="H54" s="25"/>
      <c r="I54" s="188">
        <v>1.103</v>
      </c>
      <c r="J54" s="345">
        <f t="shared" si="21"/>
        <v>0</v>
      </c>
      <c r="K54" s="295">
        <f t="shared" si="22"/>
        <v>5.8503726098602382E-3</v>
      </c>
      <c r="L54" s="67"/>
      <c r="N54" s="40"/>
      <c r="O54" s="201">
        <f t="shared" si="45"/>
        <v>4.5767634854771782</v>
      </c>
      <c r="P54" s="67"/>
    </row>
    <row r="55" spans="1:16" ht="20.100000000000001" customHeight="1" thickBot="1" x14ac:dyDescent="0.3">
      <c r="A55" s="14" t="s">
        <v>17</v>
      </c>
      <c r="B55" s="25">
        <f>B56-SUM(B39:B54)</f>
        <v>1.8900000000002137</v>
      </c>
      <c r="C55" s="188">
        <f>C56-SUM(C39:C54)</f>
        <v>0.45999999999997954</v>
      </c>
      <c r="D55" s="345">
        <f t="shared" si="19"/>
        <v>3.4401164907175343E-3</v>
      </c>
      <c r="E55" s="295">
        <f t="shared" si="20"/>
        <v>1.363326516700689E-3</v>
      </c>
      <c r="F55" s="67">
        <f t="shared" ref="F55" si="47">(C55-B55)/B55</f>
        <v>-0.75661375661379493</v>
      </c>
      <c r="H55" s="25">
        <f>H56-SUM(H39:H54)</f>
        <v>1.0300000000000864</v>
      </c>
      <c r="I55" s="188">
        <f>I56-SUM(I39:I54)</f>
        <v>0.31900000000004525</v>
      </c>
      <c r="J55" s="345">
        <f t="shared" si="21"/>
        <v>1.7921864152271225E-3</v>
      </c>
      <c r="K55" s="295">
        <f t="shared" si="22"/>
        <v>1.6919935290532009E-3</v>
      </c>
      <c r="L55" s="67">
        <f t="shared" ref="L55" si="48">(I55-H55)/H55</f>
        <v>-0.69029126213590442</v>
      </c>
      <c r="N55" s="40">
        <f t="shared" si="31"/>
        <v>5.4497354497352903</v>
      </c>
      <c r="O55" s="201">
        <f t="shared" si="32"/>
        <v>6.9347826086969446</v>
      </c>
      <c r="P55" s="67">
        <f t="shared" si="33"/>
        <v>0.27249894470268043</v>
      </c>
    </row>
    <row r="56" spans="1:16" ht="26.25" customHeight="1" thickBot="1" x14ac:dyDescent="0.3">
      <c r="A56" s="18" t="s">
        <v>18</v>
      </c>
      <c r="B56" s="47">
        <v>549.40000000000009</v>
      </c>
      <c r="C56" s="199">
        <v>337.41000000000008</v>
      </c>
      <c r="D56" s="351">
        <f>SUM(D39:D55)</f>
        <v>1</v>
      </c>
      <c r="E56" s="352">
        <f>SUM(E39:E55)</f>
        <v>0.99999999999999978</v>
      </c>
      <c r="F56" s="72">
        <f t="shared" si="25"/>
        <v>-0.38585729887149611</v>
      </c>
      <c r="G56" s="2"/>
      <c r="H56" s="47">
        <v>574.7170000000001</v>
      </c>
      <c r="I56" s="199">
        <v>188.535</v>
      </c>
      <c r="J56" s="351">
        <f>SUM(J39:J55)</f>
        <v>1</v>
      </c>
      <c r="K56" s="352">
        <f>SUM(K39:K55)</f>
        <v>1.0000000000000004</v>
      </c>
      <c r="L56" s="72">
        <f t="shared" si="26"/>
        <v>-0.67195158660697363</v>
      </c>
      <c r="M56" s="2"/>
      <c r="N56" s="35">
        <f t="shared" si="23"/>
        <v>10.460811794685112</v>
      </c>
      <c r="O56" s="194">
        <f t="shared" si="24"/>
        <v>5.5877122788299083</v>
      </c>
      <c r="P56" s="72">
        <f t="shared" si="8"/>
        <v>-0.46584334098536301</v>
      </c>
    </row>
    <row r="58" spans="1:16" ht="15.75" thickBot="1" x14ac:dyDescent="0.3"/>
    <row r="59" spans="1:16" x14ac:dyDescent="0.25">
      <c r="A59" s="437" t="s">
        <v>15</v>
      </c>
      <c r="B59" s="425" t="s">
        <v>1</v>
      </c>
      <c r="C59" s="421"/>
      <c r="D59" s="425" t="s">
        <v>104</v>
      </c>
      <c r="E59" s="421"/>
      <c r="F59" s="176" t="s">
        <v>0</v>
      </c>
      <c r="H59" s="435" t="s">
        <v>19</v>
      </c>
      <c r="I59" s="436"/>
      <c r="J59" s="425" t="s">
        <v>104</v>
      </c>
      <c r="K59" s="426"/>
      <c r="L59" s="176" t="s">
        <v>0</v>
      </c>
      <c r="N59" s="433" t="s">
        <v>22</v>
      </c>
      <c r="O59" s="421"/>
      <c r="P59" s="176" t="s">
        <v>0</v>
      </c>
    </row>
    <row r="60" spans="1:16" x14ac:dyDescent="0.25">
      <c r="A60" s="438"/>
      <c r="B60" s="428" t="str">
        <f>B5</f>
        <v>jan</v>
      </c>
      <c r="C60" s="430"/>
      <c r="D60" s="428" t="str">
        <f>B5</f>
        <v>jan</v>
      </c>
      <c r="E60" s="430"/>
      <c r="F60" s="177" t="str">
        <f>F37</f>
        <v>2022/2021</v>
      </c>
      <c r="H60" s="431" t="str">
        <f>B5</f>
        <v>jan</v>
      </c>
      <c r="I60" s="430"/>
      <c r="J60" s="428" t="str">
        <f>B5</f>
        <v>jan</v>
      </c>
      <c r="K60" s="429"/>
      <c r="L60" s="177" t="str">
        <f>L37</f>
        <v>2022/2021</v>
      </c>
      <c r="N60" s="431" t="str">
        <f>B5</f>
        <v>jan</v>
      </c>
      <c r="O60" s="429"/>
      <c r="P60" s="177" t="str">
        <f>P37</f>
        <v>2022/2021</v>
      </c>
    </row>
    <row r="61" spans="1:16" ht="19.5" customHeight="1" thickBot="1" x14ac:dyDescent="0.3">
      <c r="A61" s="439"/>
      <c r="B61" s="120">
        <f>B6</f>
        <v>2021</v>
      </c>
      <c r="C61" s="180">
        <f>C6</f>
        <v>2022</v>
      </c>
      <c r="D61" s="120">
        <f>B6</f>
        <v>2021</v>
      </c>
      <c r="E61" s="180">
        <f>C6</f>
        <v>2022</v>
      </c>
      <c r="F61" s="178" t="s">
        <v>1</v>
      </c>
      <c r="H61" s="31">
        <f>B6</f>
        <v>2021</v>
      </c>
      <c r="I61" s="180">
        <f>C6</f>
        <v>2022</v>
      </c>
      <c r="J61" s="120">
        <f>B6</f>
        <v>2021</v>
      </c>
      <c r="K61" s="180">
        <f>C6</f>
        <v>2022</v>
      </c>
      <c r="L61" s="357">
        <v>1000</v>
      </c>
      <c r="N61" s="31">
        <f>B6</f>
        <v>2021</v>
      </c>
      <c r="O61" s="180">
        <f>C6</f>
        <v>2022</v>
      </c>
      <c r="P61" s="178"/>
    </row>
    <row r="62" spans="1:16" ht="20.100000000000001" customHeight="1" x14ac:dyDescent="0.25">
      <c r="A62" s="45" t="s">
        <v>161</v>
      </c>
      <c r="B62" s="46">
        <v>6.6899999999999995</v>
      </c>
      <c r="C62" s="195">
        <v>296.16000000000003</v>
      </c>
      <c r="D62" s="345">
        <f t="shared" ref="D62:D82" si="49">B62/$B$83</f>
        <v>1.5359537147580125E-2</v>
      </c>
      <c r="E62" s="344">
        <f t="shared" ref="E62:E82" si="50">C62/$C$83</f>
        <v>0.32080765189510058</v>
      </c>
      <c r="F62" s="67">
        <f t="shared" ref="F62:F81" si="51">(C62-B62)/B62</f>
        <v>43.269058295964136</v>
      </c>
      <c r="H62" s="25">
        <v>6.6029999999999998</v>
      </c>
      <c r="I62" s="195">
        <v>86.441000000000003</v>
      </c>
      <c r="J62" s="343">
        <f t="shared" ref="J62:J83" si="52">H62/$H$83</f>
        <v>2.9819134283198229E-2</v>
      </c>
      <c r="K62" s="344">
        <f t="shared" ref="K62:K83" si="53">I62/$I$83</f>
        <v>0.19475711968276854</v>
      </c>
      <c r="L62" s="67">
        <f t="shared" ref="L62:L81" si="54">(I62-H62)/H62</f>
        <v>12.091170679993944</v>
      </c>
      <c r="N62" s="48">
        <f t="shared" ref="N62" si="55">(H62/B62)*10</f>
        <v>9.869955156950672</v>
      </c>
      <c r="O62" s="191">
        <f t="shared" ref="O62" si="56">(I62/C62)*10</f>
        <v>2.9187263641274983</v>
      </c>
      <c r="P62" s="67">
        <f t="shared" ref="P62" si="57">(O62-N62)/N62</f>
        <v>-0.70428169959089859</v>
      </c>
    </row>
    <row r="63" spans="1:16" ht="20.100000000000001" customHeight="1" x14ac:dyDescent="0.25">
      <c r="A63" s="45" t="s">
        <v>172</v>
      </c>
      <c r="B63" s="25">
        <v>5.74</v>
      </c>
      <c r="C63" s="188">
        <v>13.45</v>
      </c>
      <c r="D63" s="345">
        <f t="shared" si="49"/>
        <v>1.3178436954724952E-2</v>
      </c>
      <c r="E63" s="295">
        <f t="shared" si="50"/>
        <v>1.4569364255770875E-2</v>
      </c>
      <c r="F63" s="67">
        <f t="shared" si="51"/>
        <v>1.3432055749128917</v>
      </c>
      <c r="H63" s="25">
        <v>22.456</v>
      </c>
      <c r="I63" s="188">
        <v>60.953000000000003</v>
      </c>
      <c r="J63" s="294">
        <f t="shared" si="52"/>
        <v>0.10141124935082529</v>
      </c>
      <c r="K63" s="295">
        <f t="shared" si="53"/>
        <v>0.13733102018745491</v>
      </c>
      <c r="L63" s="67">
        <f t="shared" si="54"/>
        <v>1.7143302458140364</v>
      </c>
      <c r="N63" s="48">
        <f t="shared" ref="N63:N64" si="58">(H63/B63)*10</f>
        <v>39.121951219512198</v>
      </c>
      <c r="O63" s="191">
        <f t="shared" ref="O63:O64" si="59">(I63/C63)*10</f>
        <v>45.318215613382904</v>
      </c>
      <c r="P63" s="67">
        <f t="shared" si="8"/>
        <v>0.15838331680093448</v>
      </c>
    </row>
    <row r="64" spans="1:16" ht="20.100000000000001" customHeight="1" x14ac:dyDescent="0.25">
      <c r="A64" s="45" t="s">
        <v>157</v>
      </c>
      <c r="B64" s="25">
        <v>28.37</v>
      </c>
      <c r="C64" s="188">
        <v>74.13000000000001</v>
      </c>
      <c r="D64" s="345">
        <f t="shared" si="49"/>
        <v>6.5134539443475067E-2</v>
      </c>
      <c r="E64" s="295">
        <f t="shared" si="50"/>
        <v>8.0299403143516371E-2</v>
      </c>
      <c r="F64" s="67">
        <f t="shared" si="51"/>
        <v>1.6129714487134299</v>
      </c>
      <c r="H64" s="25">
        <v>37.335000000000001</v>
      </c>
      <c r="I64" s="188">
        <v>54.994999999999997</v>
      </c>
      <c r="J64" s="294">
        <f t="shared" si="52"/>
        <v>0.16860478244180008</v>
      </c>
      <c r="K64" s="295">
        <f t="shared" si="53"/>
        <v>0.12390726387887524</v>
      </c>
      <c r="L64" s="67">
        <f t="shared" si="54"/>
        <v>0.47301459756260872</v>
      </c>
      <c r="N64" s="48">
        <f t="shared" si="58"/>
        <v>13.16002819880155</v>
      </c>
      <c r="O64" s="191">
        <f t="shared" si="59"/>
        <v>7.418723863483069</v>
      </c>
      <c r="P64" s="67">
        <f t="shared" si="8"/>
        <v>-0.43626839157087266</v>
      </c>
    </row>
    <row r="65" spans="1:16" ht="20.100000000000001" customHeight="1" x14ac:dyDescent="0.25">
      <c r="A65" s="45" t="s">
        <v>154</v>
      </c>
      <c r="B65" s="25">
        <v>55.599999999999994</v>
      </c>
      <c r="C65" s="188">
        <v>125.49</v>
      </c>
      <c r="D65" s="345">
        <f t="shared" si="49"/>
        <v>0.12765175865552392</v>
      </c>
      <c r="E65" s="295">
        <f t="shared" si="50"/>
        <v>0.13593379334250461</v>
      </c>
      <c r="F65" s="67">
        <f t="shared" si="51"/>
        <v>1.2570143884892089</v>
      </c>
      <c r="H65" s="25">
        <v>35.728999999999999</v>
      </c>
      <c r="I65" s="188">
        <v>48.275999999999996</v>
      </c>
      <c r="J65" s="294">
        <f t="shared" si="52"/>
        <v>0.16135208977803869</v>
      </c>
      <c r="K65" s="295">
        <f t="shared" si="53"/>
        <v>0.10876892573900501</v>
      </c>
      <c r="L65" s="67">
        <f t="shared" si="54"/>
        <v>0.35117131741722402</v>
      </c>
      <c r="N65" s="48">
        <f t="shared" ref="N65:N81" si="60">(H65/B65)*10</f>
        <v>6.4260791366906478</v>
      </c>
      <c r="O65" s="191">
        <f t="shared" ref="O65:O81" si="61">(I65/C65)*10</f>
        <v>3.8469997609371265</v>
      </c>
      <c r="P65" s="67">
        <f t="shared" ref="P65:P81" si="62">(O65-N65)/N65</f>
        <v>-0.40134572277952302</v>
      </c>
    </row>
    <row r="66" spans="1:16" ht="20.100000000000001" customHeight="1" x14ac:dyDescent="0.25">
      <c r="A66" s="45" t="s">
        <v>170</v>
      </c>
      <c r="B66" s="25">
        <v>4.5</v>
      </c>
      <c r="C66" s="188">
        <v>50.4</v>
      </c>
      <c r="D66" s="345">
        <f t="shared" si="49"/>
        <v>1.0331527229313986E-2</v>
      </c>
      <c r="E66" s="295">
        <f t="shared" si="50"/>
        <v>5.4594495055081939E-2</v>
      </c>
      <c r="F66" s="67">
        <f t="shared" si="51"/>
        <v>10.199999999999999</v>
      </c>
      <c r="H66" s="25">
        <v>1.96</v>
      </c>
      <c r="I66" s="188">
        <v>36.323</v>
      </c>
      <c r="J66" s="294">
        <f t="shared" si="52"/>
        <v>8.8513559283762734E-3</v>
      </c>
      <c r="K66" s="295">
        <f t="shared" si="53"/>
        <v>8.1838049747656794E-2</v>
      </c>
      <c r="L66" s="67">
        <f t="shared" si="54"/>
        <v>17.532142857142858</v>
      </c>
      <c r="N66" s="48">
        <f t="shared" si="60"/>
        <v>4.3555555555555552</v>
      </c>
      <c r="O66" s="191">
        <f t="shared" si="61"/>
        <v>7.2069444444444457</v>
      </c>
      <c r="P66" s="67">
        <f t="shared" si="62"/>
        <v>0.65465561224489843</v>
      </c>
    </row>
    <row r="67" spans="1:16" ht="20.100000000000001" customHeight="1" x14ac:dyDescent="0.25">
      <c r="A67" s="45" t="s">
        <v>160</v>
      </c>
      <c r="B67" s="25">
        <v>30.119999999999997</v>
      </c>
      <c r="C67" s="188">
        <v>50.540000000000006</v>
      </c>
      <c r="D67" s="345">
        <f t="shared" si="49"/>
        <v>6.9152355588208272E-2</v>
      </c>
      <c r="E67" s="295">
        <f t="shared" si="50"/>
        <v>5.4746146430234954E-2</v>
      </c>
      <c r="F67" s="67">
        <f t="shared" si="51"/>
        <v>0.67795484727755684</v>
      </c>
      <c r="H67" s="25">
        <v>16.532</v>
      </c>
      <c r="I67" s="188">
        <v>35.332000000000001</v>
      </c>
      <c r="J67" s="294">
        <f t="shared" si="52"/>
        <v>7.4658477657100278E-2</v>
      </c>
      <c r="K67" s="295">
        <f t="shared" si="53"/>
        <v>7.9605263157894721E-2</v>
      </c>
      <c r="L67" s="67">
        <f t="shared" si="54"/>
        <v>1.1371884829421728</v>
      </c>
      <c r="N67" s="48">
        <f t="shared" si="60"/>
        <v>5.4887118193891107</v>
      </c>
      <c r="O67" s="191">
        <f t="shared" si="61"/>
        <v>6.9908982983775223</v>
      </c>
      <c r="P67" s="67">
        <f t="shared" si="62"/>
        <v>0.27368652762600382</v>
      </c>
    </row>
    <row r="68" spans="1:16" ht="20.100000000000001" customHeight="1" x14ac:dyDescent="0.25">
      <c r="A68" s="45" t="s">
        <v>155</v>
      </c>
      <c r="B68" s="25">
        <v>46.87</v>
      </c>
      <c r="C68" s="188">
        <v>61.11</v>
      </c>
      <c r="D68" s="345">
        <f t="shared" si="49"/>
        <v>0.10760859583065478</v>
      </c>
      <c r="E68" s="295">
        <f t="shared" si="50"/>
        <v>6.6195825254286855E-2</v>
      </c>
      <c r="F68" s="67">
        <f t="shared" si="51"/>
        <v>0.30381907403456376</v>
      </c>
      <c r="H68" s="25">
        <v>18.479999999999997</v>
      </c>
      <c r="I68" s="188">
        <v>22.56</v>
      </c>
      <c r="J68" s="294">
        <f t="shared" si="52"/>
        <v>8.3455641610404849E-2</v>
      </c>
      <c r="K68" s="295">
        <f t="shared" si="53"/>
        <v>5.0829127613554424E-2</v>
      </c>
      <c r="L68" s="67">
        <f t="shared" si="54"/>
        <v>0.22077922077922091</v>
      </c>
      <c r="N68" s="48">
        <f t="shared" ref="N68:N76" si="63">(H68/B68)*10</f>
        <v>3.9428205675272028</v>
      </c>
      <c r="O68" s="191">
        <f t="shared" ref="O68:O79" si="64">(I68/C68)*10</f>
        <v>3.6917034855179183</v>
      </c>
      <c r="P68" s="67">
        <f t="shared" ref="P68:P76" si="65">(O68-N68)/N68</f>
        <v>-6.3689705810471675E-2</v>
      </c>
    </row>
    <row r="69" spans="1:16" ht="20.100000000000001" customHeight="1" x14ac:dyDescent="0.25">
      <c r="A69" s="45" t="s">
        <v>206</v>
      </c>
      <c r="B69" s="25">
        <v>32.409999999999997</v>
      </c>
      <c r="C69" s="188">
        <v>78.12</v>
      </c>
      <c r="D69" s="345">
        <f t="shared" si="49"/>
        <v>7.4409955000459174E-2</v>
      </c>
      <c r="E69" s="295">
        <f t="shared" si="50"/>
        <v>8.462146733537701E-2</v>
      </c>
      <c r="F69" s="67">
        <f t="shared" si="51"/>
        <v>1.4103671706263503</v>
      </c>
      <c r="H69" s="25">
        <v>10.898</v>
      </c>
      <c r="I69" s="188">
        <v>14.528</v>
      </c>
      <c r="J69" s="294">
        <f t="shared" si="52"/>
        <v>4.9215345360941132E-2</v>
      </c>
      <c r="K69" s="295">
        <f t="shared" si="53"/>
        <v>3.2732516222061997E-2</v>
      </c>
      <c r="L69" s="67">
        <f t="shared" si="54"/>
        <v>0.33308864011745282</v>
      </c>
      <c r="N69" s="48">
        <f t="shared" si="63"/>
        <v>3.3625424251774145</v>
      </c>
      <c r="O69" s="191">
        <f t="shared" si="64"/>
        <v>1.8597030209933436</v>
      </c>
      <c r="P69" s="67">
        <f t="shared" si="65"/>
        <v>-0.44693544769320737</v>
      </c>
    </row>
    <row r="70" spans="1:16" ht="20.100000000000001" customHeight="1" x14ac:dyDescent="0.25">
      <c r="A70" s="45" t="s">
        <v>193</v>
      </c>
      <c r="B70" s="25">
        <v>3.16</v>
      </c>
      <c r="C70" s="188">
        <v>17.46</v>
      </c>
      <c r="D70" s="345">
        <f t="shared" si="49"/>
        <v>7.255028009918266E-3</v>
      </c>
      <c r="E70" s="295">
        <f t="shared" si="50"/>
        <v>1.8913092929796246E-2</v>
      </c>
      <c r="F70" s="67">
        <f t="shared" si="51"/>
        <v>4.5253164556962027</v>
      </c>
      <c r="H70" s="25">
        <v>1.7160000000000002</v>
      </c>
      <c r="I70" s="188">
        <v>11.419</v>
      </c>
      <c r="J70" s="294">
        <f t="shared" si="52"/>
        <v>7.749452435251881E-3</v>
      </c>
      <c r="K70" s="295">
        <f t="shared" si="53"/>
        <v>2.5727739726027394E-2</v>
      </c>
      <c r="L70" s="67">
        <f t="shared" si="54"/>
        <v>5.6544289044289036</v>
      </c>
      <c r="N70" s="48">
        <f t="shared" ref="N70" si="66">(H70/B70)*10</f>
        <v>5.4303797468354436</v>
      </c>
      <c r="O70" s="191">
        <f t="shared" ref="O70:O71" si="67">(I70/C70)*10</f>
        <v>6.5400916380297822</v>
      </c>
      <c r="P70" s="67">
        <f t="shared" ref="P70" si="68">(O70-N70)/N70</f>
        <v>0.20435253940408565</v>
      </c>
    </row>
    <row r="71" spans="1:16" ht="20.100000000000001" customHeight="1" x14ac:dyDescent="0.25">
      <c r="A71" s="45" t="s">
        <v>213</v>
      </c>
      <c r="B71" s="25"/>
      <c r="C71" s="188">
        <v>18</v>
      </c>
      <c r="D71" s="345">
        <f t="shared" si="49"/>
        <v>0</v>
      </c>
      <c r="E71" s="295">
        <f t="shared" si="50"/>
        <v>1.9498033948243551E-2</v>
      </c>
      <c r="F71" s="67"/>
      <c r="H71" s="25"/>
      <c r="I71" s="188">
        <v>8.484</v>
      </c>
      <c r="J71" s="294">
        <f t="shared" si="52"/>
        <v>0</v>
      </c>
      <c r="K71" s="295">
        <f t="shared" si="53"/>
        <v>1.9114996395097329E-2</v>
      </c>
      <c r="L71" s="67"/>
      <c r="N71" s="48"/>
      <c r="O71" s="191">
        <f t="shared" si="67"/>
        <v>4.7133333333333329</v>
      </c>
      <c r="P71" s="67"/>
    </row>
    <row r="72" spans="1:16" ht="20.100000000000001" customHeight="1" x14ac:dyDescent="0.25">
      <c r="A72" s="45" t="s">
        <v>196</v>
      </c>
      <c r="B72" s="25">
        <v>0.45</v>
      </c>
      <c r="C72" s="188">
        <v>3.29</v>
      </c>
      <c r="D72" s="345">
        <f t="shared" si="49"/>
        <v>1.0331527229313986E-3</v>
      </c>
      <c r="E72" s="295">
        <f t="shared" si="50"/>
        <v>3.5638073160956267E-3</v>
      </c>
      <c r="F72" s="67">
        <f t="shared" si="51"/>
        <v>6.3111111111111109</v>
      </c>
      <c r="H72" s="25">
        <v>0.44800000000000001</v>
      </c>
      <c r="I72" s="188">
        <v>8.0109999999999992</v>
      </c>
      <c r="J72" s="294">
        <f t="shared" si="52"/>
        <v>2.0231670693431482E-3</v>
      </c>
      <c r="K72" s="295">
        <f t="shared" si="53"/>
        <v>1.8049297043979808E-2</v>
      </c>
      <c r="L72" s="67">
        <f t="shared" si="54"/>
        <v>16.881696428571427</v>
      </c>
      <c r="N72" s="48">
        <f t="shared" si="63"/>
        <v>9.9555555555555557</v>
      </c>
      <c r="O72" s="191">
        <f t="shared" si="64"/>
        <v>24.349544072948323</v>
      </c>
      <c r="P72" s="67">
        <f t="shared" si="65"/>
        <v>1.4458247394702557</v>
      </c>
    </row>
    <row r="73" spans="1:16" ht="20.100000000000001" customHeight="1" x14ac:dyDescent="0.25">
      <c r="A73" s="45" t="s">
        <v>202</v>
      </c>
      <c r="B73" s="25"/>
      <c r="C73" s="188">
        <v>8.44</v>
      </c>
      <c r="D73" s="345">
        <f t="shared" si="49"/>
        <v>0</v>
      </c>
      <c r="E73" s="295">
        <f t="shared" si="50"/>
        <v>9.1424114735097536E-3</v>
      </c>
      <c r="F73" s="67"/>
      <c r="H73" s="25"/>
      <c r="I73" s="188">
        <v>7.9279999999999999</v>
      </c>
      <c r="J73" s="294">
        <f t="shared" si="52"/>
        <v>0</v>
      </c>
      <c r="K73" s="295">
        <f t="shared" si="53"/>
        <v>1.7862292718096608E-2</v>
      </c>
      <c r="L73" s="67"/>
      <c r="N73" s="48"/>
      <c r="O73" s="191">
        <f t="shared" si="64"/>
        <v>9.3933649289099534</v>
      </c>
      <c r="P73" s="67"/>
    </row>
    <row r="74" spans="1:16" ht="20.100000000000001" customHeight="1" x14ac:dyDescent="0.25">
      <c r="A74" s="45" t="s">
        <v>195</v>
      </c>
      <c r="B74" s="25"/>
      <c r="C74" s="188">
        <v>16.2</v>
      </c>
      <c r="D74" s="345">
        <f t="shared" si="49"/>
        <v>0</v>
      </c>
      <c r="E74" s="295">
        <f t="shared" si="50"/>
        <v>1.7548230553419194E-2</v>
      </c>
      <c r="F74" s="67"/>
      <c r="H74" s="25"/>
      <c r="I74" s="188">
        <v>7.6150000000000002</v>
      </c>
      <c r="J74" s="294">
        <f t="shared" si="52"/>
        <v>0</v>
      </c>
      <c r="K74" s="295">
        <f t="shared" si="53"/>
        <v>1.7157083633741885E-2</v>
      </c>
      <c r="L74" s="67"/>
      <c r="N74" s="48"/>
      <c r="O74" s="191">
        <f t="shared" si="64"/>
        <v>4.700617283950618</v>
      </c>
      <c r="P74" s="67"/>
    </row>
    <row r="75" spans="1:16" ht="20.100000000000001" customHeight="1" x14ac:dyDescent="0.25">
      <c r="A75" s="45" t="s">
        <v>218</v>
      </c>
      <c r="B75" s="25"/>
      <c r="C75" s="188">
        <v>22.5</v>
      </c>
      <c r="D75" s="345">
        <f t="shared" si="49"/>
        <v>0</v>
      </c>
      <c r="E75" s="295">
        <f t="shared" si="50"/>
        <v>2.4372542435304439E-2</v>
      </c>
      <c r="F75" s="67"/>
      <c r="H75" s="25"/>
      <c r="I75" s="188">
        <v>7.05</v>
      </c>
      <c r="J75" s="294">
        <f t="shared" si="52"/>
        <v>0</v>
      </c>
      <c r="K75" s="295">
        <f t="shared" si="53"/>
        <v>1.5884102379235758E-2</v>
      </c>
      <c r="L75" s="67"/>
      <c r="N75" s="48"/>
      <c r="O75" s="191">
        <f t="shared" si="64"/>
        <v>3.1333333333333337</v>
      </c>
      <c r="P75" s="67"/>
    </row>
    <row r="76" spans="1:16" ht="20.100000000000001" customHeight="1" x14ac:dyDescent="0.25">
      <c r="A76" s="45" t="s">
        <v>156</v>
      </c>
      <c r="B76" s="25">
        <v>3.0599999999999996</v>
      </c>
      <c r="C76" s="188">
        <v>23.09</v>
      </c>
      <c r="D76" s="345">
        <f t="shared" si="49"/>
        <v>7.0254385159335096E-3</v>
      </c>
      <c r="E76" s="295">
        <f t="shared" si="50"/>
        <v>2.5011644659163532E-2</v>
      </c>
      <c r="F76" s="67">
        <f t="shared" si="51"/>
        <v>6.5457516339869297</v>
      </c>
      <c r="H76" s="25">
        <v>1.046</v>
      </c>
      <c r="I76" s="188">
        <v>5.7330000000000005</v>
      </c>
      <c r="J76" s="294">
        <f t="shared" si="52"/>
        <v>4.7237338270824398E-3</v>
      </c>
      <c r="K76" s="295">
        <f t="shared" si="53"/>
        <v>1.2916816870944483E-2</v>
      </c>
      <c r="L76" s="67">
        <f t="shared" si="54"/>
        <v>4.4808795411089868</v>
      </c>
      <c r="N76" s="48">
        <f t="shared" si="63"/>
        <v>3.418300653594772</v>
      </c>
      <c r="O76" s="191">
        <f t="shared" si="64"/>
        <v>2.4828930272845389</v>
      </c>
      <c r="P76" s="67">
        <f t="shared" si="65"/>
        <v>-0.27364697289763984</v>
      </c>
    </row>
    <row r="77" spans="1:16" ht="20.100000000000001" customHeight="1" x14ac:dyDescent="0.25">
      <c r="A77" s="45" t="s">
        <v>176</v>
      </c>
      <c r="B77" s="25">
        <v>81.95</v>
      </c>
      <c r="C77" s="188">
        <v>11.93</v>
      </c>
      <c r="D77" s="345">
        <f t="shared" si="49"/>
        <v>0.18814859032050693</v>
      </c>
      <c r="E77" s="295">
        <f t="shared" si="50"/>
        <v>1.2922863611252531E-2</v>
      </c>
      <c r="F77" s="67">
        <f t="shared" si="51"/>
        <v>-0.85442342892007328</v>
      </c>
      <c r="H77" s="25">
        <v>18.285</v>
      </c>
      <c r="I77" s="188">
        <v>5.5270000000000001</v>
      </c>
      <c r="J77" s="294">
        <f t="shared" si="52"/>
        <v>8.2575022015489871E-2</v>
      </c>
      <c r="K77" s="295">
        <f t="shared" si="53"/>
        <v>1.245268565248738E-2</v>
      </c>
      <c r="L77" s="67">
        <f t="shared" si="54"/>
        <v>-0.69773038009297228</v>
      </c>
      <c r="N77" s="48">
        <f t="shared" ref="N77" si="69">(H77/B77)*10</f>
        <v>2.2312385600976201</v>
      </c>
      <c r="O77" s="191">
        <f t="shared" ref="O77" si="70">(I77/C77)*10</f>
        <v>4.6328583403185251</v>
      </c>
      <c r="P77" s="67">
        <f t="shared" ref="P77" si="71">(O77-N77)/N77</f>
        <v>1.0763617226639497</v>
      </c>
    </row>
    <row r="78" spans="1:16" ht="20.100000000000001" customHeight="1" x14ac:dyDescent="0.25">
      <c r="A78" s="45" t="s">
        <v>174</v>
      </c>
      <c r="B78" s="25"/>
      <c r="C78" s="188">
        <v>11.44</v>
      </c>
      <c r="D78" s="345">
        <f t="shared" si="49"/>
        <v>0</v>
      </c>
      <c r="E78" s="295">
        <f t="shared" si="50"/>
        <v>1.2392083798217012E-2</v>
      </c>
      <c r="F78" s="67"/>
      <c r="H78" s="25"/>
      <c r="I78" s="188">
        <v>5.2119999999999997</v>
      </c>
      <c r="J78" s="294">
        <f t="shared" si="52"/>
        <v>0</v>
      </c>
      <c r="K78" s="295">
        <f t="shared" si="53"/>
        <v>1.1742970439798122E-2</v>
      </c>
      <c r="L78" s="67"/>
      <c r="N78" s="48"/>
      <c r="O78" s="191">
        <f t="shared" si="64"/>
        <v>4.5559440559440558</v>
      </c>
      <c r="P78" s="67"/>
    </row>
    <row r="79" spans="1:16" ht="20.100000000000001" customHeight="1" x14ac:dyDescent="0.25">
      <c r="A79" s="45" t="s">
        <v>219</v>
      </c>
      <c r="B79" s="25"/>
      <c r="C79" s="188">
        <v>1.44</v>
      </c>
      <c r="D79" s="345">
        <f t="shared" si="49"/>
        <v>0</v>
      </c>
      <c r="E79" s="295">
        <f t="shared" si="50"/>
        <v>1.559842715859484E-3</v>
      </c>
      <c r="F79" s="67"/>
      <c r="H79" s="25"/>
      <c r="I79" s="188">
        <v>3.117</v>
      </c>
      <c r="J79" s="294">
        <f t="shared" si="52"/>
        <v>0</v>
      </c>
      <c r="K79" s="295">
        <f t="shared" si="53"/>
        <v>7.0228010093727452E-3</v>
      </c>
      <c r="L79" s="67"/>
      <c r="N79" s="48"/>
      <c r="O79" s="191">
        <f t="shared" si="64"/>
        <v>21.645833333333332</v>
      </c>
      <c r="P79" s="67"/>
    </row>
    <row r="80" spans="1:16" ht="20.100000000000001" customHeight="1" x14ac:dyDescent="0.25">
      <c r="A80" s="45" t="s">
        <v>220</v>
      </c>
      <c r="B80" s="25"/>
      <c r="C80" s="188">
        <v>4.05</v>
      </c>
      <c r="D80" s="345">
        <f t="shared" si="49"/>
        <v>0</v>
      </c>
      <c r="E80" s="295">
        <f t="shared" si="50"/>
        <v>4.3870576383547985E-3</v>
      </c>
      <c r="F80" s="67"/>
      <c r="H80" s="25"/>
      <c r="I80" s="188">
        <v>2.97</v>
      </c>
      <c r="J80" s="294">
        <f t="shared" si="52"/>
        <v>0</v>
      </c>
      <c r="K80" s="295">
        <f t="shared" si="53"/>
        <v>6.6916005767844256E-3</v>
      </c>
      <c r="L80" s="67"/>
      <c r="N80" s="48"/>
      <c r="O80" s="191">
        <f t="shared" si="61"/>
        <v>7.3333333333333339</v>
      </c>
      <c r="P80" s="67"/>
    </row>
    <row r="81" spans="1:16" ht="20.100000000000001" customHeight="1" x14ac:dyDescent="0.25">
      <c r="A81" s="45" t="s">
        <v>217</v>
      </c>
      <c r="B81" s="25">
        <v>23.85</v>
      </c>
      <c r="C81" s="188">
        <v>4.5</v>
      </c>
      <c r="D81" s="345">
        <f t="shared" si="49"/>
        <v>5.475709431536413E-2</v>
      </c>
      <c r="E81" s="295">
        <f t="shared" si="50"/>
        <v>4.8745084870608878E-3</v>
      </c>
      <c r="F81" s="67">
        <f t="shared" si="51"/>
        <v>-0.81132075471698117</v>
      </c>
      <c r="H81" s="25">
        <v>5.694</v>
      </c>
      <c r="I81" s="188">
        <v>2.0259999999999998</v>
      </c>
      <c r="J81" s="294">
        <f t="shared" si="52"/>
        <v>2.57140921715176E-2</v>
      </c>
      <c r="K81" s="295">
        <f t="shared" si="53"/>
        <v>4.5647080028839212E-3</v>
      </c>
      <c r="L81" s="67">
        <f t="shared" si="54"/>
        <v>-0.64418686336494557</v>
      </c>
      <c r="N81" s="48">
        <f t="shared" si="60"/>
        <v>2.3874213836477987</v>
      </c>
      <c r="O81" s="191">
        <f t="shared" si="61"/>
        <v>4.5022222222222217</v>
      </c>
      <c r="P81" s="67">
        <f t="shared" si="62"/>
        <v>0.88580962416578835</v>
      </c>
    </row>
    <row r="82" spans="1:16" ht="20.100000000000001" customHeight="1" thickBot="1" x14ac:dyDescent="0.3">
      <c r="A82" s="14" t="s">
        <v>17</v>
      </c>
      <c r="B82" s="25">
        <f>B83-SUM(B62:B81)</f>
        <v>112.79000000000002</v>
      </c>
      <c r="C82" s="188">
        <f>C83-SUM(C62:C81)</f>
        <v>31.42999999999995</v>
      </c>
      <c r="D82" s="345">
        <f t="shared" si="49"/>
        <v>0.2589539902654055</v>
      </c>
      <c r="E82" s="295">
        <f t="shared" si="50"/>
        <v>3.4045733721849658E-2</v>
      </c>
      <c r="F82" s="67">
        <f t="shared" ref="F82" si="72">(C82-B82)/B82</f>
        <v>-0.72134054437450179</v>
      </c>
      <c r="H82" s="25">
        <f>H83-SUM(H62:H81)</f>
        <v>44.253000000000014</v>
      </c>
      <c r="I82" s="188">
        <f>I83-SUM(I62:I81)</f>
        <v>9.3400000000000318</v>
      </c>
      <c r="J82" s="294">
        <f t="shared" si="52"/>
        <v>0.19984645607063026</v>
      </c>
      <c r="K82" s="295">
        <f t="shared" si="53"/>
        <v>2.1043619322278367E-2</v>
      </c>
      <c r="L82" s="67">
        <f t="shared" ref="L82" si="73">(I82-H82)/H82</f>
        <v>-0.78894086276636544</v>
      </c>
      <c r="N82" s="48">
        <f t="shared" ref="N82:O83" si="74">(H82/B82)*10</f>
        <v>3.9234861246564416</v>
      </c>
      <c r="O82" s="191">
        <f t="shared" ref="O82" si="75">(I82/C82)*10</f>
        <v>2.9716831053134096</v>
      </c>
      <c r="P82" s="67">
        <f t="shared" ref="P82" si="76">(O82-N82)/N82</f>
        <v>-0.24259115212912247</v>
      </c>
    </row>
    <row r="83" spans="1:16" ht="26.25" customHeight="1" thickBot="1" x14ac:dyDescent="0.3">
      <c r="A83" s="18" t="s">
        <v>18</v>
      </c>
      <c r="B83" s="23">
        <v>435.56</v>
      </c>
      <c r="C83" s="193">
        <v>923.17000000000007</v>
      </c>
      <c r="D83" s="341">
        <f>SUM(D62:D82)</f>
        <v>1</v>
      </c>
      <c r="E83" s="342">
        <f>SUM(E62:E82)</f>
        <v>0.99999999999999978</v>
      </c>
      <c r="F83" s="72">
        <f>(C83-B83)/B83</f>
        <v>1.1195013316190652</v>
      </c>
      <c r="G83" s="2"/>
      <c r="H83" s="23">
        <v>221.435</v>
      </c>
      <c r="I83" s="193">
        <v>443.84000000000009</v>
      </c>
      <c r="J83" s="353">
        <f t="shared" si="52"/>
        <v>1</v>
      </c>
      <c r="K83" s="342">
        <f t="shared" si="53"/>
        <v>1</v>
      </c>
      <c r="L83" s="72">
        <f>(I83-H83)/H83</f>
        <v>1.0043805179849621</v>
      </c>
      <c r="M83" s="2"/>
      <c r="N83" s="44">
        <f t="shared" si="74"/>
        <v>5.0839149600514277</v>
      </c>
      <c r="O83" s="198">
        <f t="shared" si="74"/>
        <v>4.8077818819935665</v>
      </c>
      <c r="P83" s="72">
        <f>(O83-N83)/N83</f>
        <v>-5.4315046618141689E-2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59:O59"/>
    <mergeCell ref="N36:O36"/>
    <mergeCell ref="B37:C37"/>
    <mergeCell ref="D37:E37"/>
    <mergeCell ref="H37:I37"/>
    <mergeCell ref="J37:K37"/>
    <mergeCell ref="N37:O37"/>
    <mergeCell ref="J36:K36"/>
    <mergeCell ref="N60:O60"/>
    <mergeCell ref="A59:A61"/>
    <mergeCell ref="B59:C59"/>
    <mergeCell ref="D59:E59"/>
    <mergeCell ref="H59:I59"/>
    <mergeCell ref="J59:K59"/>
    <mergeCell ref="B60:C60"/>
    <mergeCell ref="D60:E60"/>
    <mergeCell ref="H60:I60"/>
    <mergeCell ref="J60:K60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6" orientation="portrait" r:id="rId1"/>
  <ignoredErrors>
    <ignoredError sqref="D7:F8 J7:L7 M7:M12 D18:E20 D13:E17 J18:K20 J13:K17 M18 D62:E72 J62:K73 D22:E25 D21:E21 D27:E28 D26:E26 D29:E29 J22:K25 J21:K21 J27:K28 J26:K26 J29:K29 D10:E12 D9:E9 J10:K12 J9:K9 J8:K8 F8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733D3FF-C9B4-474A-A7D4-99CC2764776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232" id="{9F903693-1C78-41DC-AEDC-AABBA67CEB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F39:F56 L39:L56 P39:P56</xm:sqref>
        </x14:conditionalFormatting>
        <x14:conditionalFormatting xmlns:xm="http://schemas.microsoft.com/office/excel/2006/main">
          <x14:cfRule type="iconSet" priority="339" id="{189045ED-22CB-47A9-B8A9-6084680E312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P62:P83</xm:sqref>
        </x14:conditionalFormatting>
        <x14:conditionalFormatting xmlns:xm="http://schemas.microsoft.com/office/excel/2006/main">
          <x14:cfRule type="iconSet" priority="341" id="{A8210132-6198-4564-AE7B-03B0F7EE37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F62:F83</xm:sqref>
        </x14:conditionalFormatting>
        <x14:conditionalFormatting xmlns:xm="http://schemas.microsoft.com/office/excel/2006/main">
          <x14:cfRule type="iconSet" priority="343" id="{207C5D14-6D5D-4471-868F-79729BF58CE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L62:L83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8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6" t="s">
        <v>136</v>
      </c>
    </row>
    <row r="2" spans="1:18" ht="15.75" thickBot="1" x14ac:dyDescent="0.3"/>
    <row r="3" spans="1:18" x14ac:dyDescent="0.25">
      <c r="A3" s="403" t="s">
        <v>16</v>
      </c>
      <c r="B3" s="422"/>
      <c r="C3" s="422"/>
      <c r="D3" s="425" t="s">
        <v>1</v>
      </c>
      <c r="E3" s="421"/>
      <c r="F3" s="425" t="s">
        <v>104</v>
      </c>
      <c r="G3" s="421"/>
      <c r="H3" s="176" t="s">
        <v>0</v>
      </c>
      <c r="J3" s="427" t="s">
        <v>19</v>
      </c>
      <c r="K3" s="421"/>
      <c r="L3" s="419" t="s">
        <v>104</v>
      </c>
      <c r="M3" s="420"/>
      <c r="N3" s="176" t="s">
        <v>0</v>
      </c>
      <c r="P3" s="433" t="s">
        <v>22</v>
      </c>
      <c r="Q3" s="421"/>
      <c r="R3" s="176" t="s">
        <v>0</v>
      </c>
    </row>
    <row r="4" spans="1:18" x14ac:dyDescent="0.25">
      <c r="A4" s="423"/>
      <c r="B4" s="424"/>
      <c r="C4" s="424"/>
      <c r="D4" s="428" t="s">
        <v>56</v>
      </c>
      <c r="E4" s="430"/>
      <c r="F4" s="428" t="str">
        <f>D4</f>
        <v>jan</v>
      </c>
      <c r="G4" s="430"/>
      <c r="H4" s="177" t="s">
        <v>127</v>
      </c>
      <c r="J4" s="431" t="str">
        <f>D4</f>
        <v>jan</v>
      </c>
      <c r="K4" s="430"/>
      <c r="L4" s="432" t="str">
        <f>D4</f>
        <v>jan</v>
      </c>
      <c r="M4" s="418"/>
      <c r="N4" s="177" t="str">
        <f>H4</f>
        <v>2022/2021</v>
      </c>
      <c r="P4" s="431" t="str">
        <f>D4</f>
        <v>jan</v>
      </c>
      <c r="Q4" s="429"/>
      <c r="R4" s="177" t="str">
        <f>N4</f>
        <v>2022/2021</v>
      </c>
    </row>
    <row r="5" spans="1:18" ht="19.5" customHeight="1" thickBot="1" x14ac:dyDescent="0.3">
      <c r="A5" s="404"/>
      <c r="B5" s="434"/>
      <c r="C5" s="434"/>
      <c r="D5" s="120">
        <v>2021</v>
      </c>
      <c r="E5" s="209">
        <v>2022</v>
      </c>
      <c r="F5" s="120">
        <f>D5</f>
        <v>2021</v>
      </c>
      <c r="G5" s="180">
        <f>E5</f>
        <v>2022</v>
      </c>
      <c r="H5" s="221" t="s">
        <v>1</v>
      </c>
      <c r="J5" s="31">
        <f>D5</f>
        <v>2021</v>
      </c>
      <c r="K5" s="180">
        <f>E5</f>
        <v>2022</v>
      </c>
      <c r="L5" s="208">
        <f>F5</f>
        <v>2021</v>
      </c>
      <c r="M5" s="192">
        <f>G5</f>
        <v>2022</v>
      </c>
      <c r="N5" s="357">
        <v>1000</v>
      </c>
      <c r="P5" s="31">
        <f>D5</f>
        <v>2021</v>
      </c>
      <c r="Q5" s="180">
        <f>E5</f>
        <v>2022</v>
      </c>
      <c r="R5" s="221"/>
    </row>
    <row r="6" spans="1:18" ht="24" customHeight="1" x14ac:dyDescent="0.25">
      <c r="A6" s="210" t="s">
        <v>20</v>
      </c>
      <c r="B6" s="12"/>
      <c r="C6" s="12"/>
      <c r="D6" s="212">
        <v>33696.039999999994</v>
      </c>
      <c r="E6" s="213">
        <v>32235.409999999996</v>
      </c>
      <c r="F6" s="345">
        <f>D6/D8</f>
        <v>0.79786799770793182</v>
      </c>
      <c r="G6" s="344">
        <f>E6/E8</f>
        <v>0.76289714047968071</v>
      </c>
      <c r="H6" s="219">
        <f>(E6-D6)/D6</f>
        <v>-4.3347230119622299E-2</v>
      </c>
      <c r="I6" s="2"/>
      <c r="J6" s="142">
        <v>14902.127999999997</v>
      </c>
      <c r="K6" s="195">
        <v>14118.44</v>
      </c>
      <c r="L6" s="345">
        <f>J6/J8</f>
        <v>0.71788955579387581</v>
      </c>
      <c r="M6" s="344">
        <f>K6/K8</f>
        <v>0.6583754116058762</v>
      </c>
      <c r="N6" s="219">
        <f>(K6-J6)/J6</f>
        <v>-5.2588999369754211E-2</v>
      </c>
      <c r="P6" s="40">
        <f t="shared" ref="P6:Q8" si="0">(J6/D6)*10</f>
        <v>4.4225161176209431</v>
      </c>
      <c r="Q6" s="201">
        <f t="shared" si="0"/>
        <v>4.3797922843233579</v>
      </c>
      <c r="R6" s="219">
        <f>(Q6-P6)/P6</f>
        <v>-9.6605263070399308E-3</v>
      </c>
    </row>
    <row r="7" spans="1:18" ht="24" customHeight="1" thickBot="1" x14ac:dyDescent="0.3">
      <c r="A7" s="210" t="s">
        <v>21</v>
      </c>
      <c r="B7" s="12"/>
      <c r="C7" s="12"/>
      <c r="D7" s="214">
        <v>8536.5600000000013</v>
      </c>
      <c r="E7" s="215">
        <v>10018.529999999999</v>
      </c>
      <c r="F7" s="345">
        <f>D7/D8</f>
        <v>0.20213200229206829</v>
      </c>
      <c r="G7" s="295">
        <f>E7/E8</f>
        <v>0.23710285952031929</v>
      </c>
      <c r="H7" s="70">
        <f t="shared" ref="H7:H8" si="1">(E7-D7)/D7</f>
        <v>0.17360271584806963</v>
      </c>
      <c r="J7" s="260">
        <v>5856.1179999999995</v>
      </c>
      <c r="K7" s="190">
        <v>7325.9209999999994</v>
      </c>
      <c r="L7" s="345">
        <f>J7/J8</f>
        <v>0.28211044420612419</v>
      </c>
      <c r="M7" s="295">
        <f>K7/K8</f>
        <v>0.34162458839412368</v>
      </c>
      <c r="N7" s="124">
        <f t="shared" ref="N7:N8" si="2">(K7-J7)/J7</f>
        <v>0.25098589201925237</v>
      </c>
      <c r="P7" s="40">
        <f t="shared" si="0"/>
        <v>6.8600443269888558</v>
      </c>
      <c r="Q7" s="201">
        <f t="shared" si="0"/>
        <v>7.3123711762104824</v>
      </c>
      <c r="R7" s="124">
        <f t="shared" ref="R7:R8" si="3">(Q7-P7)/P7</f>
        <v>6.5936432428297539E-2</v>
      </c>
    </row>
    <row r="8" spans="1:18" ht="26.25" customHeight="1" thickBot="1" x14ac:dyDescent="0.3">
      <c r="A8" s="18" t="s">
        <v>12</v>
      </c>
      <c r="B8" s="211"/>
      <c r="C8" s="211"/>
      <c r="D8" s="216">
        <v>42232.599999999991</v>
      </c>
      <c r="E8" s="193">
        <v>42253.939999999995</v>
      </c>
      <c r="F8" s="341">
        <f>SUM(F6:F7)</f>
        <v>1</v>
      </c>
      <c r="G8" s="342">
        <f>SUM(G6:G7)</f>
        <v>1</v>
      </c>
      <c r="H8" s="218">
        <f t="shared" si="1"/>
        <v>5.0529685598338218E-4</v>
      </c>
      <c r="I8" s="2"/>
      <c r="J8" s="23">
        <v>20758.245999999996</v>
      </c>
      <c r="K8" s="193">
        <v>21444.361000000001</v>
      </c>
      <c r="L8" s="341">
        <f>SUM(L6:L7)</f>
        <v>1</v>
      </c>
      <c r="M8" s="342">
        <f>SUM(M6:M7)</f>
        <v>0.99999999999999989</v>
      </c>
      <c r="N8" s="218">
        <f t="shared" si="2"/>
        <v>3.3052648089824416E-2</v>
      </c>
      <c r="O8" s="2"/>
      <c r="P8" s="35">
        <f t="shared" si="0"/>
        <v>4.9152185752238795</v>
      </c>
      <c r="Q8" s="194">
        <f t="shared" si="0"/>
        <v>5.0751151253587246</v>
      </c>
      <c r="R8" s="218">
        <f t="shared" si="3"/>
        <v>3.2530913465544521E-2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1B9CF2B0-53DA-4B69-AB49-9F90C812C3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  <x14:conditionalFormatting xmlns:xm="http://schemas.microsoft.com/office/excel/2006/main">
          <x14:cfRule type="iconSet" priority="263" id="{52F9BA2D-926F-4BED-BB26-06EA02E5922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4" id="{ED20E254-F00D-43DF-9D3E-162AC3AC7B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9">
    <pageSetUpPr fitToPage="1"/>
  </sheetPr>
  <dimension ref="A1:Q96"/>
  <sheetViews>
    <sheetView showGridLines="0" workbookViewId="0">
      <selection activeCell="P80" sqref="P80"/>
    </sheetView>
  </sheetViews>
  <sheetFormatPr defaultRowHeight="15" x14ac:dyDescent="0.25"/>
  <cols>
    <col min="1" max="1" width="33.710937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7" ht="15.75" x14ac:dyDescent="0.25">
      <c r="A1" s="6" t="s">
        <v>137</v>
      </c>
    </row>
    <row r="3" spans="1:17" ht="8.25" customHeight="1" thickBot="1" x14ac:dyDescent="0.3"/>
    <row r="4" spans="1:17" x14ac:dyDescent="0.25">
      <c r="A4" s="437" t="s">
        <v>3</v>
      </c>
      <c r="B4" s="425" t="s">
        <v>1</v>
      </c>
      <c r="C4" s="421"/>
      <c r="D4" s="425" t="s">
        <v>104</v>
      </c>
      <c r="E4" s="421"/>
      <c r="F4" s="176" t="s">
        <v>0</v>
      </c>
      <c r="H4" s="435" t="s">
        <v>19</v>
      </c>
      <c r="I4" s="436"/>
      <c r="J4" s="425" t="s">
        <v>104</v>
      </c>
      <c r="K4" s="426"/>
      <c r="L4" s="176" t="s">
        <v>0</v>
      </c>
      <c r="N4" s="433" t="s">
        <v>22</v>
      </c>
      <c r="O4" s="421"/>
      <c r="P4" s="176" t="s">
        <v>0</v>
      </c>
    </row>
    <row r="5" spans="1:17" x14ac:dyDescent="0.25">
      <c r="A5" s="438"/>
      <c r="B5" s="428" t="s">
        <v>56</v>
      </c>
      <c r="C5" s="430"/>
      <c r="D5" s="428" t="str">
        <f>B5</f>
        <v>jan</v>
      </c>
      <c r="E5" s="430"/>
      <c r="F5" s="177" t="s">
        <v>127</v>
      </c>
      <c r="H5" s="431" t="str">
        <f>B5</f>
        <v>jan</v>
      </c>
      <c r="I5" s="430"/>
      <c r="J5" s="428" t="str">
        <f>B5</f>
        <v>jan</v>
      </c>
      <c r="K5" s="429"/>
      <c r="L5" s="177" t="str">
        <f>F5</f>
        <v>2022/2021</v>
      </c>
      <c r="N5" s="431" t="str">
        <f>B5</f>
        <v>jan</v>
      </c>
      <c r="O5" s="429"/>
      <c r="P5" s="177" t="str">
        <f>F5</f>
        <v>2022/2021</v>
      </c>
    </row>
    <row r="6" spans="1:17" ht="19.5" customHeight="1" thickBot="1" x14ac:dyDescent="0.3">
      <c r="A6" s="439"/>
      <c r="B6" s="120">
        <f>'5'!E6</f>
        <v>2021</v>
      </c>
      <c r="C6" s="180">
        <f>'5'!F6</f>
        <v>2022</v>
      </c>
      <c r="D6" s="120">
        <f>B6</f>
        <v>2021</v>
      </c>
      <c r="E6" s="180">
        <f>C6</f>
        <v>2022</v>
      </c>
      <c r="F6" s="178" t="s">
        <v>1</v>
      </c>
      <c r="H6" s="31">
        <f>B6</f>
        <v>2021</v>
      </c>
      <c r="I6" s="180">
        <f>E6</f>
        <v>2022</v>
      </c>
      <c r="J6" s="120">
        <f>B6</f>
        <v>2021</v>
      </c>
      <c r="K6" s="180">
        <f>C6</f>
        <v>2022</v>
      </c>
      <c r="L6" s="357">
        <v>1000</v>
      </c>
      <c r="N6" s="31">
        <f>B6</f>
        <v>2021</v>
      </c>
      <c r="O6" s="180">
        <f>C6</f>
        <v>2022</v>
      </c>
      <c r="P6" s="178"/>
    </row>
    <row r="7" spans="1:17" ht="20.100000000000001" customHeight="1" x14ac:dyDescent="0.25">
      <c r="A7" s="14" t="s">
        <v>153</v>
      </c>
      <c r="B7" s="46">
        <v>13603.41</v>
      </c>
      <c r="C7" s="195">
        <v>11975.84</v>
      </c>
      <c r="D7" s="345">
        <f>B7/$B$33</f>
        <v>0.32210685584122223</v>
      </c>
      <c r="E7" s="344">
        <f>C7/$C$33</f>
        <v>0.28342540364283192</v>
      </c>
      <c r="F7" s="67">
        <f>(C7-B7)/B7</f>
        <v>-0.11964426566574114</v>
      </c>
      <c r="H7" s="46">
        <v>5414.9639999999999</v>
      </c>
      <c r="I7" s="195">
        <v>4872.1499999999996</v>
      </c>
      <c r="J7" s="345">
        <f>H7/$H$33</f>
        <v>0.26085845596010387</v>
      </c>
      <c r="K7" s="344">
        <f>I7/$I$33</f>
        <v>0.22719958874036866</v>
      </c>
      <c r="L7" s="67">
        <f>(I7-H7)/H7</f>
        <v>-0.10024332571740095</v>
      </c>
      <c r="N7" s="40">
        <f t="shared" ref="N7:N33" si="0">(H7/B7)*10</f>
        <v>3.9805931012885742</v>
      </c>
      <c r="O7" s="200">
        <f t="shared" ref="O7:O33" si="1">(I7/C7)*10</f>
        <v>4.0683158759636058</v>
      </c>
      <c r="P7" s="76">
        <f>(O7-N7)/N7</f>
        <v>2.2037614104951957E-2</v>
      </c>
    </row>
    <row r="8" spans="1:17" ht="20.100000000000001" customHeight="1" x14ac:dyDescent="0.25">
      <c r="A8" s="271" t="s">
        <v>158</v>
      </c>
      <c r="B8" s="267">
        <v>5729.58</v>
      </c>
      <c r="C8" s="268">
        <v>7470.84</v>
      </c>
      <c r="D8" s="345">
        <f t="shared" ref="D8:D32" si="2">B8/$B$33</f>
        <v>0.13566723336948236</v>
      </c>
      <c r="E8" s="295">
        <f t="shared" ref="E8:E32" si="3">C8/$C$33</f>
        <v>0.17680812724209863</v>
      </c>
      <c r="F8" s="67">
        <f t="shared" ref="F8:F33" si="4">(C8-B8)/B8</f>
        <v>0.3039070926664782</v>
      </c>
      <c r="G8" s="13"/>
      <c r="H8" s="267">
        <v>2655.3229999999999</v>
      </c>
      <c r="I8" s="268">
        <v>3067.4549999999999</v>
      </c>
      <c r="J8" s="345">
        <f t="shared" ref="J8:J32" si="5">H8/$H$33</f>
        <v>0.12791653976930425</v>
      </c>
      <c r="K8" s="295">
        <f t="shared" ref="K8:K32" si="6">I8/$I$33</f>
        <v>0.14304249961097004</v>
      </c>
      <c r="L8" s="67">
        <f t="shared" ref="L8:L33" si="7">(I8-H8)/H8</f>
        <v>0.15520974284484415</v>
      </c>
      <c r="M8" s="266"/>
      <c r="N8" s="269">
        <f t="shared" si="0"/>
        <v>4.634411248293941</v>
      </c>
      <c r="O8" s="270">
        <f t="shared" si="1"/>
        <v>4.1059037537947543</v>
      </c>
      <c r="P8" s="67">
        <f t="shared" ref="P8:P71" si="8">(O8-N8)/N8</f>
        <v>-0.11403983509097201</v>
      </c>
      <c r="Q8" s="13"/>
    </row>
    <row r="9" spans="1:17" ht="20.100000000000001" customHeight="1" x14ac:dyDescent="0.25">
      <c r="A9" s="14" t="s">
        <v>162</v>
      </c>
      <c r="B9" s="25">
        <v>6547.21</v>
      </c>
      <c r="C9" s="188">
        <v>4927.3500000000004</v>
      </c>
      <c r="D9" s="345">
        <f t="shared" si="2"/>
        <v>0.15502739589795564</v>
      </c>
      <c r="E9" s="295">
        <f t="shared" si="3"/>
        <v>0.11661279397850238</v>
      </c>
      <c r="F9" s="67">
        <f t="shared" si="4"/>
        <v>-0.24741225651842536</v>
      </c>
      <c r="H9" s="25">
        <v>2811.2840000000001</v>
      </c>
      <c r="I9" s="188">
        <v>2054.3510000000001</v>
      </c>
      <c r="J9" s="345">
        <f t="shared" si="5"/>
        <v>0.13542974681001474</v>
      </c>
      <c r="K9" s="295">
        <f t="shared" si="6"/>
        <v>9.579912406809421E-2</v>
      </c>
      <c r="L9" s="67">
        <f t="shared" si="7"/>
        <v>-0.26924814426432903</v>
      </c>
      <c r="N9" s="40">
        <f t="shared" si="0"/>
        <v>4.2938656313147128</v>
      </c>
      <c r="O9" s="201">
        <f t="shared" si="1"/>
        <v>4.1692816625569522</v>
      </c>
      <c r="P9" s="67">
        <f t="shared" si="8"/>
        <v>-2.901440786809506E-2</v>
      </c>
    </row>
    <row r="10" spans="1:17" ht="20.100000000000001" customHeight="1" x14ac:dyDescent="0.25">
      <c r="A10" s="14" t="s">
        <v>154</v>
      </c>
      <c r="B10" s="25">
        <v>2734.65</v>
      </c>
      <c r="C10" s="188">
        <v>2209.7199999999998</v>
      </c>
      <c r="D10" s="345">
        <f t="shared" si="2"/>
        <v>6.4752110928524426E-2</v>
      </c>
      <c r="E10" s="295">
        <f t="shared" si="3"/>
        <v>5.2296188237120608E-2</v>
      </c>
      <c r="F10" s="67">
        <f t="shared" si="4"/>
        <v>-0.19195509480189432</v>
      </c>
      <c r="H10" s="25">
        <v>2047.1289999999999</v>
      </c>
      <c r="I10" s="188">
        <v>2002.6949999999999</v>
      </c>
      <c r="J10" s="345">
        <f t="shared" si="5"/>
        <v>9.8617628869028751E-2</v>
      </c>
      <c r="K10" s="295">
        <f t="shared" si="6"/>
        <v>9.3390285679298191E-2</v>
      </c>
      <c r="L10" s="67">
        <f t="shared" si="7"/>
        <v>-2.1705520267652878E-2</v>
      </c>
      <c r="N10" s="40">
        <f t="shared" si="0"/>
        <v>7.4858903333150479</v>
      </c>
      <c r="O10" s="201">
        <f t="shared" si="1"/>
        <v>9.0631165939576057</v>
      </c>
      <c r="P10" s="67">
        <f t="shared" si="8"/>
        <v>0.21069320954693971</v>
      </c>
    </row>
    <row r="11" spans="1:17" ht="20.100000000000001" customHeight="1" x14ac:dyDescent="0.25">
      <c r="A11" s="14" t="s">
        <v>156</v>
      </c>
      <c r="B11" s="25">
        <v>1946.61</v>
      </c>
      <c r="C11" s="188">
        <v>2928.39</v>
      </c>
      <c r="D11" s="345">
        <f t="shared" si="2"/>
        <v>4.6092591978708401E-2</v>
      </c>
      <c r="E11" s="295">
        <f t="shared" si="3"/>
        <v>6.9304542960964124E-2</v>
      </c>
      <c r="F11" s="67">
        <f t="shared" si="4"/>
        <v>0.50435372262548739</v>
      </c>
      <c r="H11" s="25">
        <v>1278.681</v>
      </c>
      <c r="I11" s="188">
        <v>1720.5809999999999</v>
      </c>
      <c r="J11" s="345">
        <f t="shared" si="5"/>
        <v>6.1598701547327293E-2</v>
      </c>
      <c r="K11" s="295">
        <f t="shared" si="6"/>
        <v>8.023465935870043E-2</v>
      </c>
      <c r="L11" s="67">
        <f t="shared" si="7"/>
        <v>0.34559049520560631</v>
      </c>
      <c r="N11" s="40">
        <f t="shared" si="0"/>
        <v>6.5687579946676529</v>
      </c>
      <c r="O11" s="201">
        <f t="shared" si="1"/>
        <v>5.8755186296907169</v>
      </c>
      <c r="P11" s="67">
        <f t="shared" si="8"/>
        <v>-0.10553583577590918</v>
      </c>
    </row>
    <row r="12" spans="1:17" ht="20.100000000000001" customHeight="1" x14ac:dyDescent="0.25">
      <c r="A12" s="14" t="s">
        <v>159</v>
      </c>
      <c r="B12" s="25">
        <v>3316.43</v>
      </c>
      <c r="C12" s="188">
        <v>3248.46</v>
      </c>
      <c r="D12" s="345">
        <f t="shared" si="2"/>
        <v>7.8527725027585343E-2</v>
      </c>
      <c r="E12" s="295">
        <f t="shared" si="3"/>
        <v>7.6879457868307674E-2</v>
      </c>
      <c r="F12" s="67">
        <f t="shared" si="4"/>
        <v>-2.0494929788959757E-2</v>
      </c>
      <c r="H12" s="25">
        <v>1583.6969999999999</v>
      </c>
      <c r="I12" s="188">
        <v>1704.64</v>
      </c>
      <c r="J12" s="345">
        <f t="shared" si="5"/>
        <v>7.6292428560678999E-2</v>
      </c>
      <c r="K12" s="295">
        <f t="shared" si="6"/>
        <v>7.9491293771821903E-2</v>
      </c>
      <c r="L12" s="67">
        <f t="shared" si="7"/>
        <v>7.6367512219825018E-2</v>
      </c>
      <c r="N12" s="40">
        <f t="shared" si="0"/>
        <v>4.7753065796654841</v>
      </c>
      <c r="O12" s="201">
        <f t="shared" si="1"/>
        <v>5.2475326770223427</v>
      </c>
      <c r="P12" s="67">
        <f t="shared" si="8"/>
        <v>9.8889168575630723E-2</v>
      </c>
    </row>
    <row r="13" spans="1:17" ht="20.100000000000001" customHeight="1" x14ac:dyDescent="0.25">
      <c r="A13" s="14" t="s">
        <v>155</v>
      </c>
      <c r="B13" s="25">
        <v>855.29</v>
      </c>
      <c r="C13" s="188">
        <v>854.99</v>
      </c>
      <c r="D13" s="345">
        <f t="shared" si="2"/>
        <v>2.0251890719491582E-2</v>
      </c>
      <c r="E13" s="295">
        <f t="shared" si="3"/>
        <v>2.0234562741368027E-2</v>
      </c>
      <c r="F13" s="67">
        <f t="shared" si="4"/>
        <v>-3.5075822235727593E-4</v>
      </c>
      <c r="H13" s="25">
        <v>670.26199999999994</v>
      </c>
      <c r="I13" s="188">
        <v>778.88900000000001</v>
      </c>
      <c r="J13" s="345">
        <f t="shared" si="5"/>
        <v>3.2288951580976555E-2</v>
      </c>
      <c r="K13" s="295">
        <f t="shared" si="6"/>
        <v>3.632139003815503E-2</v>
      </c>
      <c r="L13" s="67">
        <f t="shared" si="7"/>
        <v>0.16206647549764133</v>
      </c>
      <c r="N13" s="40">
        <f t="shared" si="0"/>
        <v>7.8366635877889372</v>
      </c>
      <c r="O13" s="201">
        <f t="shared" si="1"/>
        <v>9.1099194142621549</v>
      </c>
      <c r="P13" s="67">
        <f t="shared" si="8"/>
        <v>0.16247422288959815</v>
      </c>
    </row>
    <row r="14" spans="1:17" ht="20.100000000000001" customHeight="1" x14ac:dyDescent="0.25">
      <c r="A14" s="14" t="s">
        <v>160</v>
      </c>
      <c r="B14" s="25">
        <v>1043.4000000000001</v>
      </c>
      <c r="C14" s="188">
        <v>1279.56</v>
      </c>
      <c r="D14" s="345">
        <f t="shared" si="2"/>
        <v>2.4706032780363991E-2</v>
      </c>
      <c r="E14" s="295">
        <f t="shared" si="3"/>
        <v>3.0282619798295735E-2</v>
      </c>
      <c r="F14" s="67">
        <f t="shared" si="4"/>
        <v>0.22633697527314534</v>
      </c>
      <c r="H14" s="25">
        <v>565.83000000000004</v>
      </c>
      <c r="I14" s="188">
        <v>714.69</v>
      </c>
      <c r="J14" s="345">
        <f t="shared" si="5"/>
        <v>2.7258083366003095E-2</v>
      </c>
      <c r="K14" s="295">
        <f t="shared" si="6"/>
        <v>3.3327642637614625E-2</v>
      </c>
      <c r="L14" s="67">
        <f t="shared" si="7"/>
        <v>0.26308255129632574</v>
      </c>
      <c r="N14" s="40">
        <f t="shared" si="0"/>
        <v>5.4229442208165608</v>
      </c>
      <c r="O14" s="201">
        <f t="shared" si="1"/>
        <v>5.5854356184938583</v>
      </c>
      <c r="P14" s="67">
        <f t="shared" si="8"/>
        <v>2.9963685972198752E-2</v>
      </c>
    </row>
    <row r="15" spans="1:17" ht="20.100000000000001" customHeight="1" x14ac:dyDescent="0.25">
      <c r="A15" s="14" t="s">
        <v>167</v>
      </c>
      <c r="B15" s="25">
        <v>788.6</v>
      </c>
      <c r="C15" s="188">
        <v>1079.3599999999999</v>
      </c>
      <c r="D15" s="345">
        <f t="shared" si="2"/>
        <v>1.8672778848567224E-2</v>
      </c>
      <c r="E15" s="295">
        <f t="shared" si="3"/>
        <v>2.5544600101197665E-2</v>
      </c>
      <c r="F15" s="67">
        <f t="shared" si="4"/>
        <v>0.36870403246259176</v>
      </c>
      <c r="H15" s="25">
        <v>655.27200000000005</v>
      </c>
      <c r="I15" s="188">
        <v>664.38300000000004</v>
      </c>
      <c r="J15" s="345">
        <f t="shared" si="5"/>
        <v>3.1566828912230845E-2</v>
      </c>
      <c r="K15" s="295">
        <f t="shared" si="6"/>
        <v>3.0981711229353032E-2</v>
      </c>
      <c r="L15" s="67">
        <f t="shared" si="7"/>
        <v>1.3904149727136196E-2</v>
      </c>
      <c r="N15" s="40">
        <f t="shared" si="0"/>
        <v>8.3093076337813851</v>
      </c>
      <c r="O15" s="201">
        <f t="shared" si="1"/>
        <v>6.1553420545508466</v>
      </c>
      <c r="P15" s="67">
        <f t="shared" si="8"/>
        <v>-0.25922323184589036</v>
      </c>
    </row>
    <row r="16" spans="1:17" ht="20.100000000000001" customHeight="1" x14ac:dyDescent="0.25">
      <c r="A16" s="14" t="s">
        <v>174</v>
      </c>
      <c r="B16" s="25">
        <v>56.29</v>
      </c>
      <c r="C16" s="188">
        <v>379.63</v>
      </c>
      <c r="D16" s="345">
        <f t="shared" si="2"/>
        <v>1.3328566084020404E-3</v>
      </c>
      <c r="E16" s="295">
        <f t="shared" si="3"/>
        <v>8.9844876004462546E-3</v>
      </c>
      <c r="F16" s="67">
        <f t="shared" si="4"/>
        <v>5.7441819150826072</v>
      </c>
      <c r="H16" s="25">
        <v>54.061999999999998</v>
      </c>
      <c r="I16" s="188">
        <v>387.923</v>
      </c>
      <c r="J16" s="345">
        <f t="shared" si="5"/>
        <v>2.6043626229306665E-3</v>
      </c>
      <c r="K16" s="295">
        <f t="shared" si="6"/>
        <v>1.8089743965791293E-2</v>
      </c>
      <c r="L16" s="67">
        <f t="shared" si="7"/>
        <v>6.1755206984573272</v>
      </c>
      <c r="N16" s="40">
        <f t="shared" si="0"/>
        <v>9.6041925741694794</v>
      </c>
      <c r="O16" s="201">
        <f t="shared" si="1"/>
        <v>10.218449542976057</v>
      </c>
      <c r="P16" s="67">
        <f t="shared" si="8"/>
        <v>6.3957169128264282E-2</v>
      </c>
    </row>
    <row r="17" spans="1:16" ht="20.100000000000001" customHeight="1" x14ac:dyDescent="0.25">
      <c r="A17" s="14" t="s">
        <v>168</v>
      </c>
      <c r="B17" s="25">
        <v>333.21</v>
      </c>
      <c r="C17" s="188">
        <v>772.74</v>
      </c>
      <c r="D17" s="345">
        <f t="shared" si="2"/>
        <v>7.8898765408712719E-3</v>
      </c>
      <c r="E17" s="295">
        <f t="shared" si="3"/>
        <v>1.828799870497284E-2</v>
      </c>
      <c r="F17" s="67">
        <f t="shared" si="4"/>
        <v>1.3190780588817865</v>
      </c>
      <c r="H17" s="25">
        <v>152.05500000000001</v>
      </c>
      <c r="I17" s="188">
        <v>387.11799999999999</v>
      </c>
      <c r="J17" s="345">
        <f t="shared" si="5"/>
        <v>7.3250408536443814E-3</v>
      </c>
      <c r="K17" s="295">
        <f t="shared" si="6"/>
        <v>1.8052204959616194E-2</v>
      </c>
      <c r="L17" s="67">
        <f t="shared" si="7"/>
        <v>1.5459077307553186</v>
      </c>
      <c r="N17" s="40">
        <f t="shared" si="0"/>
        <v>4.5633384352210324</v>
      </c>
      <c r="O17" s="201">
        <f t="shared" si="1"/>
        <v>5.0096798405673315</v>
      </c>
      <c r="P17" s="67">
        <f t="shared" si="8"/>
        <v>9.7810278961849517E-2</v>
      </c>
    </row>
    <row r="18" spans="1:16" ht="20.100000000000001" customHeight="1" x14ac:dyDescent="0.25">
      <c r="A18" s="14" t="s">
        <v>165</v>
      </c>
      <c r="B18" s="25">
        <v>1098.7</v>
      </c>
      <c r="C18" s="188">
        <v>650.07000000000005</v>
      </c>
      <c r="D18" s="345">
        <f t="shared" si="2"/>
        <v>2.6015447782045155E-2</v>
      </c>
      <c r="E18" s="295">
        <f t="shared" si="3"/>
        <v>1.5384837484977735E-2</v>
      </c>
      <c r="F18" s="67">
        <f t="shared" si="4"/>
        <v>-0.40832802402839719</v>
      </c>
      <c r="H18" s="25">
        <v>499.01400000000001</v>
      </c>
      <c r="I18" s="188">
        <v>323.21100000000001</v>
      </c>
      <c r="J18" s="345">
        <f t="shared" si="5"/>
        <v>2.4039314304301056E-2</v>
      </c>
      <c r="K18" s="295">
        <f t="shared" si="6"/>
        <v>1.5072074192371604E-2</v>
      </c>
      <c r="L18" s="67">
        <f t="shared" si="7"/>
        <v>-0.35230073705346943</v>
      </c>
      <c r="N18" s="40">
        <f t="shared" si="0"/>
        <v>4.5418585601165011</v>
      </c>
      <c r="O18" s="201">
        <f t="shared" si="1"/>
        <v>4.9719414832248834</v>
      </c>
      <c r="P18" s="67">
        <f t="shared" si="8"/>
        <v>9.4693156428312553E-2</v>
      </c>
    </row>
    <row r="19" spans="1:16" ht="20.100000000000001" customHeight="1" x14ac:dyDescent="0.25">
      <c r="A19" s="14" t="s">
        <v>172</v>
      </c>
      <c r="B19" s="25">
        <v>34.96</v>
      </c>
      <c r="C19" s="188">
        <v>104.11</v>
      </c>
      <c r="D19" s="345">
        <f t="shared" si="2"/>
        <v>8.2779653632501923E-4</v>
      </c>
      <c r="E19" s="295">
        <f t="shared" si="3"/>
        <v>2.4639122410833169E-3</v>
      </c>
      <c r="F19" s="67">
        <f t="shared" si="4"/>
        <v>1.9779748283752863</v>
      </c>
      <c r="H19" s="25">
        <v>89.272999999999996</v>
      </c>
      <c r="I19" s="188">
        <v>272.82100000000003</v>
      </c>
      <c r="J19" s="345">
        <f t="shared" si="5"/>
        <v>4.300604203264574E-3</v>
      </c>
      <c r="K19" s="295">
        <f t="shared" si="6"/>
        <v>1.2722272302727981E-2</v>
      </c>
      <c r="L19" s="67">
        <f t="shared" si="7"/>
        <v>2.0560303787259309</v>
      </c>
      <c r="N19" s="40">
        <f t="shared" si="0"/>
        <v>25.535755148741419</v>
      </c>
      <c r="O19" s="201">
        <f t="shared" si="1"/>
        <v>26.205071558928061</v>
      </c>
      <c r="P19" s="67">
        <f t="shared" si="8"/>
        <v>2.6210950343468924E-2</v>
      </c>
    </row>
    <row r="20" spans="1:16" ht="20.100000000000001" customHeight="1" x14ac:dyDescent="0.25">
      <c r="A20" s="14" t="s">
        <v>169</v>
      </c>
      <c r="B20" s="25">
        <v>44.28</v>
      </c>
      <c r="C20" s="188">
        <v>410.79</v>
      </c>
      <c r="D20" s="345">
        <f t="shared" si="2"/>
        <v>1.0484791369700186E-3</v>
      </c>
      <c r="E20" s="295">
        <f t="shared" si="3"/>
        <v>9.7219336232313505E-3</v>
      </c>
      <c r="F20" s="67">
        <f t="shared" si="4"/>
        <v>8.2771002710027091</v>
      </c>
      <c r="H20" s="25">
        <v>27.393999999999998</v>
      </c>
      <c r="I20" s="188">
        <v>227.91900000000001</v>
      </c>
      <c r="J20" s="345">
        <f t="shared" si="5"/>
        <v>1.3196683380667137E-3</v>
      </c>
      <c r="K20" s="295">
        <f t="shared" si="6"/>
        <v>1.0628388507356319E-2</v>
      </c>
      <c r="L20" s="67">
        <f t="shared" si="7"/>
        <v>7.3200335839964961</v>
      </c>
      <c r="N20" s="40">
        <f t="shared" si="0"/>
        <v>6.1865401987353197</v>
      </c>
      <c r="O20" s="201">
        <f t="shared" si="1"/>
        <v>5.5483093551449647</v>
      </c>
      <c r="P20" s="67">
        <f t="shared" si="8"/>
        <v>-0.10316442196897467</v>
      </c>
    </row>
    <row r="21" spans="1:16" ht="20.100000000000001" customHeight="1" x14ac:dyDescent="0.25">
      <c r="A21" s="14" t="s">
        <v>157</v>
      </c>
      <c r="B21" s="25">
        <v>539.82000000000005</v>
      </c>
      <c r="C21" s="188">
        <v>440.92</v>
      </c>
      <c r="D21" s="345">
        <f t="shared" si="2"/>
        <v>1.2782068828345879E-2</v>
      </c>
      <c r="E21" s="295">
        <f t="shared" si="3"/>
        <v>1.0435003221001405E-2</v>
      </c>
      <c r="F21" s="67">
        <f t="shared" si="4"/>
        <v>-0.18320921788744401</v>
      </c>
      <c r="H21" s="25">
        <v>256.05</v>
      </c>
      <c r="I21" s="188">
        <v>204.429</v>
      </c>
      <c r="J21" s="345">
        <f t="shared" si="5"/>
        <v>1.2334857193618386E-2</v>
      </c>
      <c r="K21" s="295">
        <f t="shared" si="6"/>
        <v>9.5329956439364205E-3</v>
      </c>
      <c r="L21" s="67">
        <f t="shared" si="7"/>
        <v>-0.20160515524311662</v>
      </c>
      <c r="N21" s="40">
        <f t="shared" si="0"/>
        <v>4.7432477492497496</v>
      </c>
      <c r="O21" s="201">
        <f t="shared" si="1"/>
        <v>4.6364193050893583</v>
      </c>
      <c r="P21" s="67">
        <f t="shared" si="8"/>
        <v>-2.2522214695044885E-2</v>
      </c>
    </row>
    <row r="22" spans="1:16" ht="20.100000000000001" customHeight="1" x14ac:dyDescent="0.25">
      <c r="A22" s="14" t="s">
        <v>163</v>
      </c>
      <c r="B22" s="25">
        <v>438.86</v>
      </c>
      <c r="C22" s="188">
        <v>628</v>
      </c>
      <c r="D22" s="345">
        <f t="shared" si="2"/>
        <v>1.0391498510629232E-2</v>
      </c>
      <c r="E22" s="295">
        <f t="shared" si="3"/>
        <v>1.4862519329558382E-2</v>
      </c>
      <c r="F22" s="67">
        <f t="shared" si="4"/>
        <v>0.43098026705555298</v>
      </c>
      <c r="H22" s="25">
        <v>157.291</v>
      </c>
      <c r="I22" s="188">
        <v>202.80199999999999</v>
      </c>
      <c r="J22" s="345">
        <f t="shared" si="5"/>
        <v>7.5772779646218688E-3</v>
      </c>
      <c r="K22" s="295">
        <f t="shared" si="6"/>
        <v>9.4571248823874989E-3</v>
      </c>
      <c r="L22" s="67">
        <f t="shared" si="7"/>
        <v>0.28934268330673718</v>
      </c>
      <c r="N22" s="40">
        <f t="shared" si="0"/>
        <v>3.5840814838445061</v>
      </c>
      <c r="O22" s="201">
        <f t="shared" si="1"/>
        <v>3.2293312101910825</v>
      </c>
      <c r="P22" s="67">
        <f t="shared" si="8"/>
        <v>-9.8979410834403425E-2</v>
      </c>
    </row>
    <row r="23" spans="1:16" ht="20.100000000000001" customHeight="1" x14ac:dyDescent="0.25">
      <c r="A23" s="14" t="s">
        <v>164</v>
      </c>
      <c r="B23" s="25">
        <v>185.76</v>
      </c>
      <c r="C23" s="188">
        <v>397</v>
      </c>
      <c r="D23" s="345">
        <f t="shared" si="2"/>
        <v>4.398497842898615E-3</v>
      </c>
      <c r="E23" s="295">
        <f t="shared" si="3"/>
        <v>9.3955735252144543E-3</v>
      </c>
      <c r="F23" s="67">
        <f t="shared" si="4"/>
        <v>1.1371662360034454</v>
      </c>
      <c r="H23" s="25">
        <v>127.07299999999999</v>
      </c>
      <c r="I23" s="188">
        <v>192.62</v>
      </c>
      <c r="J23" s="345">
        <f t="shared" si="5"/>
        <v>6.1215673039041948E-3</v>
      </c>
      <c r="K23" s="295">
        <f t="shared" si="6"/>
        <v>8.9823147446547857E-3</v>
      </c>
      <c r="L23" s="67">
        <f t="shared" si="7"/>
        <v>0.5158216143476585</v>
      </c>
      <c r="N23" s="40">
        <f t="shared" si="0"/>
        <v>6.8407084409991379</v>
      </c>
      <c r="O23" s="201">
        <f t="shared" si="1"/>
        <v>4.8518891687657435</v>
      </c>
      <c r="P23" s="67">
        <f t="shared" si="8"/>
        <v>-0.29073293934201239</v>
      </c>
    </row>
    <row r="24" spans="1:16" ht="20.100000000000001" customHeight="1" x14ac:dyDescent="0.25">
      <c r="A24" s="14" t="s">
        <v>178</v>
      </c>
      <c r="B24" s="25">
        <v>43.32</v>
      </c>
      <c r="C24" s="188">
        <v>274.5</v>
      </c>
      <c r="D24" s="345">
        <f t="shared" si="2"/>
        <v>1.0257478819679585E-3</v>
      </c>
      <c r="E24" s="295">
        <f t="shared" si="3"/>
        <v>6.4964355986684326E-3</v>
      </c>
      <c r="F24" s="67">
        <f t="shared" si="4"/>
        <v>5.336565096952909</v>
      </c>
      <c r="H24" s="25">
        <v>39.450000000000003</v>
      </c>
      <c r="I24" s="188">
        <v>162.28899999999999</v>
      </c>
      <c r="J24" s="345">
        <f t="shared" si="5"/>
        <v>1.9004495851913509E-3</v>
      </c>
      <c r="K24" s="295">
        <f t="shared" si="6"/>
        <v>7.5679102772052776E-3</v>
      </c>
      <c r="L24" s="67">
        <f t="shared" si="7"/>
        <v>3.1137896070975914</v>
      </c>
      <c r="N24" s="40">
        <f t="shared" si="0"/>
        <v>9.1066481994459831</v>
      </c>
      <c r="O24" s="201">
        <f t="shared" si="1"/>
        <v>5.912167577413479</v>
      </c>
      <c r="P24" s="67">
        <f t="shared" si="8"/>
        <v>-0.35078555271596473</v>
      </c>
    </row>
    <row r="25" spans="1:16" ht="20.100000000000001" customHeight="1" x14ac:dyDescent="0.25">
      <c r="A25" s="14" t="s">
        <v>170</v>
      </c>
      <c r="B25" s="25">
        <v>153.25</v>
      </c>
      <c r="C25" s="188">
        <v>211.06</v>
      </c>
      <c r="D25" s="345">
        <f t="shared" si="2"/>
        <v>3.628713363610103E-3</v>
      </c>
      <c r="E25" s="295">
        <f t="shared" si="3"/>
        <v>4.9950371491983949E-3</v>
      </c>
      <c r="F25" s="67">
        <f t="shared" si="4"/>
        <v>0.37722675367047309</v>
      </c>
      <c r="H25" s="25">
        <v>88.956000000000003</v>
      </c>
      <c r="I25" s="188">
        <v>152.798</v>
      </c>
      <c r="J25" s="345">
        <f t="shared" si="5"/>
        <v>4.285333163505242E-3</v>
      </c>
      <c r="K25" s="295">
        <f t="shared" si="6"/>
        <v>7.125323062785599E-3</v>
      </c>
      <c r="L25" s="67">
        <f t="shared" si="7"/>
        <v>0.71768065110841306</v>
      </c>
      <c r="N25" s="40">
        <f t="shared" si="0"/>
        <v>5.8046329526916809</v>
      </c>
      <c r="O25" s="201">
        <f t="shared" si="1"/>
        <v>7.2395527338197674</v>
      </c>
      <c r="P25" s="67">
        <f t="shared" si="8"/>
        <v>0.24720250062714064</v>
      </c>
    </row>
    <row r="26" spans="1:16" ht="20.100000000000001" customHeight="1" x14ac:dyDescent="0.25">
      <c r="A26" s="14" t="s">
        <v>199</v>
      </c>
      <c r="B26" s="25">
        <v>15.98</v>
      </c>
      <c r="C26" s="188">
        <v>116.98</v>
      </c>
      <c r="D26" s="345">
        <f t="shared" si="2"/>
        <v>3.7838068222179083E-4</v>
      </c>
      <c r="E26" s="295">
        <f t="shared" si="3"/>
        <v>2.76849922161105E-3</v>
      </c>
      <c r="F26" s="67">
        <f t="shared" si="4"/>
        <v>6.320400500625782</v>
      </c>
      <c r="H26" s="25">
        <v>9.3550000000000004</v>
      </c>
      <c r="I26" s="188">
        <v>127.752</v>
      </c>
      <c r="J26" s="345">
        <f t="shared" si="5"/>
        <v>4.5066428059480573E-4</v>
      </c>
      <c r="K26" s="295">
        <f t="shared" si="6"/>
        <v>5.9573703315291158E-3</v>
      </c>
      <c r="L26" s="67">
        <f t="shared" si="7"/>
        <v>12.656012827365045</v>
      </c>
      <c r="N26" s="40">
        <f t="shared" si="0"/>
        <v>5.8541927409261572</v>
      </c>
      <c r="O26" s="201">
        <f t="shared" si="1"/>
        <v>10.92084116943067</v>
      </c>
      <c r="P26" s="67">
        <f t="shared" si="8"/>
        <v>0.86547345684128396</v>
      </c>
    </row>
    <row r="27" spans="1:16" ht="20.100000000000001" customHeight="1" x14ac:dyDescent="0.25">
      <c r="A27" s="14" t="s">
        <v>173</v>
      </c>
      <c r="B27" s="25">
        <v>55.54</v>
      </c>
      <c r="C27" s="188">
        <v>127.62</v>
      </c>
      <c r="D27" s="345">
        <f t="shared" si="2"/>
        <v>1.315097815431681E-3</v>
      </c>
      <c r="E27" s="295">
        <f t="shared" si="3"/>
        <v>3.0203100586596188E-3</v>
      </c>
      <c r="F27" s="67">
        <f t="shared" si="4"/>
        <v>1.2978033849477857</v>
      </c>
      <c r="H27" s="25">
        <v>57.284999999999997</v>
      </c>
      <c r="I27" s="188">
        <v>113.758</v>
      </c>
      <c r="J27" s="345">
        <f t="shared" si="5"/>
        <v>2.7596262227550447E-3</v>
      </c>
      <c r="K27" s="295">
        <f t="shared" si="6"/>
        <v>5.3047978440579338E-3</v>
      </c>
      <c r="L27" s="67">
        <f t="shared" si="7"/>
        <v>0.98582525966657941</v>
      </c>
      <c r="N27" s="40">
        <f t="shared" ref="N27" si="9">(H27/B27)*10</f>
        <v>10.314187972632336</v>
      </c>
      <c r="O27" s="201">
        <f t="shared" ref="O27" si="10">(I27/C27)*10</f>
        <v>8.9138066133834819</v>
      </c>
      <c r="P27" s="67">
        <f t="shared" ref="P27" si="11">(O27-N27)/N27</f>
        <v>-0.13577233253501156</v>
      </c>
    </row>
    <row r="28" spans="1:16" ht="20.100000000000001" customHeight="1" x14ac:dyDescent="0.25">
      <c r="A28" s="14" t="s">
        <v>166</v>
      </c>
      <c r="B28" s="25">
        <v>153.72999999999999</v>
      </c>
      <c r="C28" s="188">
        <v>194.56</v>
      </c>
      <c r="D28" s="345">
        <f t="shared" si="2"/>
        <v>3.6400789911111326E-3</v>
      </c>
      <c r="E28" s="295">
        <f t="shared" si="3"/>
        <v>4.604541020316686E-3</v>
      </c>
      <c r="F28" s="67">
        <f t="shared" si="4"/>
        <v>0.26559552462108904</v>
      </c>
      <c r="H28" s="25">
        <v>116.59699999999999</v>
      </c>
      <c r="I28" s="188">
        <v>109.239</v>
      </c>
      <c r="J28" s="345">
        <f t="shared" si="5"/>
        <v>5.6169003874412147E-3</v>
      </c>
      <c r="K28" s="295">
        <f t="shared" si="6"/>
        <v>5.0940664541135093E-3</v>
      </c>
      <c r="L28" s="67">
        <f t="shared" si="7"/>
        <v>-6.3106254877912729E-2</v>
      </c>
      <c r="N28" s="40">
        <f t="shared" si="0"/>
        <v>7.5845313211474661</v>
      </c>
      <c r="O28" s="201">
        <f t="shared" si="1"/>
        <v>5.6146689967105265</v>
      </c>
      <c r="P28" s="67">
        <f t="shared" si="8"/>
        <v>-0.25972103496289844</v>
      </c>
    </row>
    <row r="29" spans="1:16" ht="20.100000000000001" customHeight="1" x14ac:dyDescent="0.25">
      <c r="A29" s="14" t="s">
        <v>200</v>
      </c>
      <c r="B29" s="25">
        <v>6.8</v>
      </c>
      <c r="C29" s="188">
        <v>159.06</v>
      </c>
      <c r="D29" s="345">
        <f t="shared" si="2"/>
        <v>1.6101305626459183E-4</v>
      </c>
      <c r="E29" s="295">
        <f t="shared" si="3"/>
        <v>3.7643826824196756E-3</v>
      </c>
      <c r="F29" s="67">
        <f>(C29-B29)/B29</f>
        <v>22.391176470588235</v>
      </c>
      <c r="H29" s="25">
        <v>3.7549999999999999</v>
      </c>
      <c r="I29" s="188">
        <v>104.67400000000001</v>
      </c>
      <c r="J29" s="345">
        <f t="shared" si="5"/>
        <v>1.808919693889359E-4</v>
      </c>
      <c r="K29" s="295">
        <f t="shared" si="6"/>
        <v>4.8811899781019373E-3</v>
      </c>
      <c r="L29" s="67">
        <f>(I29-H29)/H29</f>
        <v>26.875898801597874</v>
      </c>
      <c r="N29" s="40">
        <f t="shared" si="0"/>
        <v>5.5220588235294121</v>
      </c>
      <c r="O29" s="201">
        <f t="shared" si="1"/>
        <v>6.5807871243555898</v>
      </c>
      <c r="P29" s="67">
        <f>(O29-N29)/N29</f>
        <v>0.19172709575547289</v>
      </c>
    </row>
    <row r="30" spans="1:16" ht="20.100000000000001" customHeight="1" x14ac:dyDescent="0.25">
      <c r="A30" s="14" t="s">
        <v>221</v>
      </c>
      <c r="B30" s="25"/>
      <c r="C30" s="188">
        <v>90</v>
      </c>
      <c r="D30" s="345">
        <f t="shared" si="2"/>
        <v>0</v>
      </c>
      <c r="E30" s="295">
        <f t="shared" si="3"/>
        <v>2.129978884809322E-3</v>
      </c>
      <c r="F30" s="67"/>
      <c r="H30" s="25"/>
      <c r="I30" s="188">
        <v>66.319999999999993</v>
      </c>
      <c r="J30" s="345">
        <f t="shared" si="5"/>
        <v>0</v>
      </c>
      <c r="K30" s="295">
        <f t="shared" si="6"/>
        <v>3.092654521158267E-3</v>
      </c>
      <c r="L30" s="67"/>
      <c r="N30" s="40"/>
      <c r="O30" s="201">
        <f t="shared" si="1"/>
        <v>7.3688888888888879</v>
      </c>
      <c r="P30" s="67"/>
    </row>
    <row r="31" spans="1:16" ht="20.100000000000001" customHeight="1" x14ac:dyDescent="0.25">
      <c r="A31" s="14" t="s">
        <v>171</v>
      </c>
      <c r="B31" s="25">
        <v>141.37</v>
      </c>
      <c r="C31" s="188">
        <v>62.91</v>
      </c>
      <c r="D31" s="345">
        <f t="shared" si="2"/>
        <v>3.34741408295961E-3</v>
      </c>
      <c r="E31" s="295">
        <f t="shared" si="3"/>
        <v>1.4888552404817162E-3</v>
      </c>
      <c r="F31" s="67">
        <f t="shared" si="4"/>
        <v>-0.55499752422720527</v>
      </c>
      <c r="H31" s="25">
        <v>109.63200000000001</v>
      </c>
      <c r="I31" s="188">
        <v>61.625999999999998</v>
      </c>
      <c r="J31" s="345">
        <f t="shared" si="5"/>
        <v>5.281371075378914E-3</v>
      </c>
      <c r="K31" s="295">
        <f t="shared" si="6"/>
        <v>2.8737624776975176E-3</v>
      </c>
      <c r="L31" s="67">
        <f t="shared" si="7"/>
        <v>-0.43788309982486867</v>
      </c>
      <c r="N31" s="40">
        <f t="shared" si="0"/>
        <v>7.7549692296809791</v>
      </c>
      <c r="O31" s="201">
        <f t="shared" si="1"/>
        <v>9.7958989031950399</v>
      </c>
      <c r="P31" s="67">
        <f t="shared" si="8"/>
        <v>0.26317701760862044</v>
      </c>
    </row>
    <row r="32" spans="1:16" ht="20.100000000000001" customHeight="1" thickBot="1" x14ac:dyDescent="0.3">
      <c r="A32" s="14" t="s">
        <v>17</v>
      </c>
      <c r="B32" s="25">
        <f>B33-SUM(B7:B31)</f>
        <v>2365.5499999999811</v>
      </c>
      <c r="C32" s="188">
        <f>C33-SUM(C7:C31)</f>
        <v>1259.4800000000032</v>
      </c>
      <c r="D32" s="345">
        <f t="shared" si="2"/>
        <v>5.6012416948044437E-2</v>
      </c>
      <c r="E32" s="295">
        <f t="shared" si="3"/>
        <v>2.98073978426628E-2</v>
      </c>
      <c r="F32" s="67">
        <f t="shared" si="4"/>
        <v>-0.46757413709284806</v>
      </c>
      <c r="H32" s="25">
        <f>H33-SUM(H7:H31)</f>
        <v>1288.5619999999835</v>
      </c>
      <c r="I32" s="188">
        <f>I33-SUM(I7:I31)</f>
        <v>767.22799999999552</v>
      </c>
      <c r="J32" s="345">
        <f t="shared" si="5"/>
        <v>6.2074705155723851E-2</v>
      </c>
      <c r="K32" s="295">
        <f t="shared" si="6"/>
        <v>3.5777610720132705E-2</v>
      </c>
      <c r="L32" s="67">
        <f t="shared" si="7"/>
        <v>-0.40458588721380473</v>
      </c>
      <c r="N32" s="40">
        <f t="shared" si="0"/>
        <v>5.4471983259706782</v>
      </c>
      <c r="O32" s="201">
        <f t="shared" si="1"/>
        <v>6.0916251151268259</v>
      </c>
      <c r="P32" s="67">
        <f t="shared" si="8"/>
        <v>0.11830426406244578</v>
      </c>
    </row>
    <row r="33" spans="1:16" ht="26.25" customHeight="1" thickBot="1" x14ac:dyDescent="0.3">
      <c r="A33" s="18" t="s">
        <v>18</v>
      </c>
      <c r="B33" s="23">
        <v>42232.599999999991</v>
      </c>
      <c r="C33" s="193">
        <v>42253.939999999995</v>
      </c>
      <c r="D33" s="341">
        <f>SUM(D7:D32)</f>
        <v>0.99999999999999989</v>
      </c>
      <c r="E33" s="342">
        <f>SUM(E7:E32)</f>
        <v>1.0000000000000002</v>
      </c>
      <c r="F33" s="72">
        <f t="shared" si="4"/>
        <v>5.0529685598338218E-4</v>
      </c>
      <c r="G33" s="2"/>
      <c r="H33" s="23">
        <v>20758.245999999992</v>
      </c>
      <c r="I33" s="193">
        <v>21444.360999999994</v>
      </c>
      <c r="J33" s="341">
        <f>SUM(J7:J32)</f>
        <v>0.99999999999999956</v>
      </c>
      <c r="K33" s="342">
        <f>SUM(K7:K32)</f>
        <v>1.0000000000000002</v>
      </c>
      <c r="L33" s="72">
        <f t="shared" si="7"/>
        <v>3.3052648089824249E-2</v>
      </c>
      <c r="N33" s="35">
        <f t="shared" si="0"/>
        <v>4.9152185752238777</v>
      </c>
      <c r="O33" s="194">
        <f t="shared" si="1"/>
        <v>5.0751151253587237</v>
      </c>
      <c r="P33" s="72">
        <f t="shared" si="8"/>
        <v>3.2530913465544715E-2</v>
      </c>
    </row>
    <row r="35" spans="1:16" ht="15.75" thickBot="1" x14ac:dyDescent="0.3"/>
    <row r="36" spans="1:16" x14ac:dyDescent="0.25">
      <c r="A36" s="437" t="s">
        <v>2</v>
      </c>
      <c r="B36" s="425" t="s">
        <v>1</v>
      </c>
      <c r="C36" s="421"/>
      <c r="D36" s="425" t="s">
        <v>104</v>
      </c>
      <c r="E36" s="421"/>
      <c r="F36" s="176" t="s">
        <v>0</v>
      </c>
      <c r="H36" s="435" t="s">
        <v>19</v>
      </c>
      <c r="I36" s="436"/>
      <c r="J36" s="425" t="s">
        <v>104</v>
      </c>
      <c r="K36" s="426"/>
      <c r="L36" s="176" t="s">
        <v>0</v>
      </c>
      <c r="N36" s="433" t="s">
        <v>22</v>
      </c>
      <c r="O36" s="421"/>
      <c r="P36" s="176" t="s">
        <v>0</v>
      </c>
    </row>
    <row r="37" spans="1:16" x14ac:dyDescent="0.25">
      <c r="A37" s="438"/>
      <c r="B37" s="428" t="str">
        <f>B5</f>
        <v>jan</v>
      </c>
      <c r="C37" s="430"/>
      <c r="D37" s="428" t="str">
        <f>B5</f>
        <v>jan</v>
      </c>
      <c r="E37" s="430"/>
      <c r="F37" s="177" t="str">
        <f>F5</f>
        <v>2022/2021</v>
      </c>
      <c r="H37" s="431" t="str">
        <f>B5</f>
        <v>jan</v>
      </c>
      <c r="I37" s="430"/>
      <c r="J37" s="428" t="str">
        <f>B5</f>
        <v>jan</v>
      </c>
      <c r="K37" s="429"/>
      <c r="L37" s="177" t="str">
        <f>L5</f>
        <v>2022/2021</v>
      </c>
      <c r="N37" s="431" t="str">
        <f>B5</f>
        <v>jan</v>
      </c>
      <c r="O37" s="429"/>
      <c r="P37" s="177" t="str">
        <f>P5</f>
        <v>2022/2021</v>
      </c>
    </row>
    <row r="38" spans="1:16" ht="19.5" customHeight="1" thickBot="1" x14ac:dyDescent="0.3">
      <c r="A38" s="439"/>
      <c r="B38" s="120">
        <f>B6</f>
        <v>2021</v>
      </c>
      <c r="C38" s="180">
        <f>C6</f>
        <v>2022</v>
      </c>
      <c r="D38" s="120">
        <f>B6</f>
        <v>2021</v>
      </c>
      <c r="E38" s="180">
        <f>C6</f>
        <v>2022</v>
      </c>
      <c r="F38" s="178" t="s">
        <v>1</v>
      </c>
      <c r="H38" s="31">
        <f>B6</f>
        <v>2021</v>
      </c>
      <c r="I38" s="180">
        <f>C6</f>
        <v>2022</v>
      </c>
      <c r="J38" s="120">
        <f>B6</f>
        <v>2021</v>
      </c>
      <c r="K38" s="180">
        <f>C6</f>
        <v>2022</v>
      </c>
      <c r="L38" s="357">
        <v>1000</v>
      </c>
      <c r="N38" s="31">
        <f>B6</f>
        <v>2021</v>
      </c>
      <c r="O38" s="180">
        <f>C6</f>
        <v>2022</v>
      </c>
      <c r="P38" s="178"/>
    </row>
    <row r="39" spans="1:16" ht="20.100000000000001" customHeight="1" x14ac:dyDescent="0.25">
      <c r="A39" s="45" t="s">
        <v>153</v>
      </c>
      <c r="B39" s="46">
        <v>13603.41</v>
      </c>
      <c r="C39" s="195">
        <v>11975.84</v>
      </c>
      <c r="D39" s="345">
        <f t="shared" ref="D39:D61" si="12">B39/$B$62</f>
        <v>0.4037094566601892</v>
      </c>
      <c r="E39" s="344">
        <f t="shared" ref="E39:E61" si="13">C39/$C$62</f>
        <v>0.37151194912675217</v>
      </c>
      <c r="F39" s="67">
        <f>(C39-B39)/B39</f>
        <v>-0.11964426566574114</v>
      </c>
      <c r="H39" s="46">
        <v>5414.9639999999999</v>
      </c>
      <c r="I39" s="195">
        <v>4872.1499999999996</v>
      </c>
      <c r="J39" s="345">
        <f t="shared" ref="J39:J61" si="14">H39/$H$62</f>
        <v>0.36336850683338651</v>
      </c>
      <c r="K39" s="344">
        <f t="shared" ref="K39:K61" si="15">I39/$I$62</f>
        <v>0.34509124237521988</v>
      </c>
      <c r="L39" s="67">
        <f>(I39-H39)/H39</f>
        <v>-0.10024332571740095</v>
      </c>
      <c r="N39" s="40">
        <f t="shared" ref="N39:N62" si="16">(H39/B39)*10</f>
        <v>3.9805931012885742</v>
      </c>
      <c r="O39" s="200">
        <f t="shared" ref="O39:O62" si="17">(I39/C39)*10</f>
        <v>4.0683158759636058</v>
      </c>
      <c r="P39" s="76">
        <f t="shared" si="8"/>
        <v>2.2037614104951957E-2</v>
      </c>
    </row>
    <row r="40" spans="1:16" ht="20.100000000000001" customHeight="1" x14ac:dyDescent="0.25">
      <c r="A40" s="45" t="s">
        <v>158</v>
      </c>
      <c r="B40" s="25">
        <v>5729.58</v>
      </c>
      <c r="C40" s="188">
        <v>7470.84</v>
      </c>
      <c r="D40" s="345">
        <f t="shared" si="12"/>
        <v>0.17003719131387549</v>
      </c>
      <c r="E40" s="295">
        <f t="shared" si="13"/>
        <v>0.2317588018889786</v>
      </c>
      <c r="F40" s="67">
        <f t="shared" ref="F40:F62" si="18">(C40-B40)/B40</f>
        <v>0.3039070926664782</v>
      </c>
      <c r="H40" s="25">
        <v>2655.3229999999999</v>
      </c>
      <c r="I40" s="188">
        <v>3067.4549999999999</v>
      </c>
      <c r="J40" s="345">
        <f t="shared" si="14"/>
        <v>0.17818414927049345</v>
      </c>
      <c r="K40" s="295">
        <f t="shared" si="15"/>
        <v>0.21726585940089696</v>
      </c>
      <c r="L40" s="67">
        <f t="shared" ref="L40:L62" si="19">(I40-H40)/H40</f>
        <v>0.15520974284484415</v>
      </c>
      <c r="N40" s="40">
        <f t="shared" si="16"/>
        <v>4.634411248293941</v>
      </c>
      <c r="O40" s="201">
        <f t="shared" si="17"/>
        <v>4.1059037537947543</v>
      </c>
      <c r="P40" s="67">
        <f t="shared" si="8"/>
        <v>-0.11403983509097201</v>
      </c>
    </row>
    <row r="41" spans="1:16" ht="20.100000000000001" customHeight="1" x14ac:dyDescent="0.25">
      <c r="A41" s="45" t="s">
        <v>162</v>
      </c>
      <c r="B41" s="25">
        <v>6547.21</v>
      </c>
      <c r="C41" s="188">
        <v>4927.3500000000004</v>
      </c>
      <c r="D41" s="345">
        <f t="shared" si="12"/>
        <v>0.19430206042015624</v>
      </c>
      <c r="E41" s="295">
        <f t="shared" si="13"/>
        <v>0.15285519867747921</v>
      </c>
      <c r="F41" s="67">
        <f t="shared" si="18"/>
        <v>-0.24741225651842536</v>
      </c>
      <c r="H41" s="25">
        <v>2811.2840000000001</v>
      </c>
      <c r="I41" s="188">
        <v>2054.3510000000001</v>
      </c>
      <c r="J41" s="345">
        <f t="shared" si="14"/>
        <v>0.18864983578184272</v>
      </c>
      <c r="K41" s="295">
        <f t="shared" si="15"/>
        <v>0.14550835644731289</v>
      </c>
      <c r="L41" s="67">
        <f t="shared" si="19"/>
        <v>-0.26924814426432903</v>
      </c>
      <c r="N41" s="40">
        <f t="shared" si="16"/>
        <v>4.2938656313147128</v>
      </c>
      <c r="O41" s="201">
        <f t="shared" si="17"/>
        <v>4.1692816625569522</v>
      </c>
      <c r="P41" s="67">
        <f t="shared" si="8"/>
        <v>-2.901440786809506E-2</v>
      </c>
    </row>
    <row r="42" spans="1:16" ht="20.100000000000001" customHeight="1" x14ac:dyDescent="0.25">
      <c r="A42" s="45" t="s">
        <v>159</v>
      </c>
      <c r="B42" s="25">
        <v>3316.43</v>
      </c>
      <c r="C42" s="188">
        <v>3248.46</v>
      </c>
      <c r="D42" s="345">
        <f t="shared" si="12"/>
        <v>9.8421951066059998E-2</v>
      </c>
      <c r="E42" s="295">
        <f t="shared" si="13"/>
        <v>0.10077303189256782</v>
      </c>
      <c r="F42" s="67">
        <f t="shared" si="18"/>
        <v>-2.0494929788959757E-2</v>
      </c>
      <c r="H42" s="25">
        <v>1583.6969999999999</v>
      </c>
      <c r="I42" s="188">
        <v>1704.64</v>
      </c>
      <c r="J42" s="345">
        <f t="shared" si="14"/>
        <v>0.10627321145006942</v>
      </c>
      <c r="K42" s="295">
        <f t="shared" si="15"/>
        <v>0.12073855185133768</v>
      </c>
      <c r="L42" s="67">
        <f t="shared" si="19"/>
        <v>7.6367512219825018E-2</v>
      </c>
      <c r="N42" s="40">
        <f t="shared" si="16"/>
        <v>4.7753065796654841</v>
      </c>
      <c r="O42" s="201">
        <f t="shared" si="17"/>
        <v>5.2475326770223427</v>
      </c>
      <c r="P42" s="67">
        <f t="shared" si="8"/>
        <v>9.8889168575630723E-2</v>
      </c>
    </row>
    <row r="43" spans="1:16" ht="20.100000000000001" customHeight="1" x14ac:dyDescent="0.25">
      <c r="A43" s="45" t="s">
        <v>167</v>
      </c>
      <c r="B43" s="25">
        <v>788.6</v>
      </c>
      <c r="C43" s="188">
        <v>1079.3599999999999</v>
      </c>
      <c r="D43" s="345">
        <f t="shared" si="12"/>
        <v>2.3403343538291151E-2</v>
      </c>
      <c r="E43" s="295">
        <f t="shared" si="13"/>
        <v>3.3483675250291521E-2</v>
      </c>
      <c r="F43" s="67">
        <f t="shared" si="18"/>
        <v>0.36870403246259176</v>
      </c>
      <c r="H43" s="25">
        <v>655.27200000000005</v>
      </c>
      <c r="I43" s="188">
        <v>664.38300000000004</v>
      </c>
      <c r="J43" s="345">
        <f t="shared" si="14"/>
        <v>4.3971706591166046E-2</v>
      </c>
      <c r="K43" s="295">
        <f t="shared" si="15"/>
        <v>4.7057819419142624E-2</v>
      </c>
      <c r="L43" s="67">
        <f t="shared" si="19"/>
        <v>1.3904149727136196E-2</v>
      </c>
      <c r="N43" s="40">
        <f t="shared" si="16"/>
        <v>8.3093076337813851</v>
      </c>
      <c r="O43" s="201">
        <f t="shared" si="17"/>
        <v>6.1553420545508466</v>
      </c>
      <c r="P43" s="67">
        <f t="shared" si="8"/>
        <v>-0.25922323184589036</v>
      </c>
    </row>
    <row r="44" spans="1:16" ht="20.100000000000001" customHeight="1" x14ac:dyDescent="0.25">
      <c r="A44" s="45" t="s">
        <v>168</v>
      </c>
      <c r="B44" s="25">
        <v>333.21</v>
      </c>
      <c r="C44" s="188">
        <v>772.74</v>
      </c>
      <c r="D44" s="345">
        <f t="shared" si="12"/>
        <v>9.8886990874892128E-3</v>
      </c>
      <c r="E44" s="295">
        <f t="shared" si="13"/>
        <v>2.3971775137961636E-2</v>
      </c>
      <c r="F44" s="67">
        <f t="shared" si="18"/>
        <v>1.3190780588817865</v>
      </c>
      <c r="H44" s="25">
        <v>152.05500000000001</v>
      </c>
      <c r="I44" s="188">
        <v>387.11799999999999</v>
      </c>
      <c r="J44" s="345">
        <f t="shared" si="14"/>
        <v>1.0203576294607053E-2</v>
      </c>
      <c r="K44" s="295">
        <f t="shared" si="15"/>
        <v>2.7419318281623181E-2</v>
      </c>
      <c r="L44" s="67">
        <f t="shared" si="19"/>
        <v>1.5459077307553186</v>
      </c>
      <c r="N44" s="40">
        <f t="shared" si="16"/>
        <v>4.5633384352210324</v>
      </c>
      <c r="O44" s="201">
        <f t="shared" si="17"/>
        <v>5.0096798405673315</v>
      </c>
      <c r="P44" s="67">
        <f t="shared" si="8"/>
        <v>9.7810278961849517E-2</v>
      </c>
    </row>
    <row r="45" spans="1:16" ht="20.100000000000001" customHeight="1" x14ac:dyDescent="0.25">
      <c r="A45" s="45" t="s">
        <v>165</v>
      </c>
      <c r="B45" s="25">
        <v>1098.7</v>
      </c>
      <c r="C45" s="188">
        <v>650.07000000000005</v>
      </c>
      <c r="D45" s="345">
        <f t="shared" si="12"/>
        <v>3.2606205358255758E-2</v>
      </c>
      <c r="E45" s="295">
        <f t="shared" si="13"/>
        <v>2.0166332613731297E-2</v>
      </c>
      <c r="F45" s="67">
        <f t="shared" si="18"/>
        <v>-0.40832802402839719</v>
      </c>
      <c r="H45" s="25">
        <v>499.01400000000001</v>
      </c>
      <c r="I45" s="188">
        <v>323.21100000000001</v>
      </c>
      <c r="J45" s="345">
        <f t="shared" si="14"/>
        <v>3.3486090040294916E-2</v>
      </c>
      <c r="K45" s="295">
        <f t="shared" si="15"/>
        <v>2.2892826686234456E-2</v>
      </c>
      <c r="L45" s="67">
        <f t="shared" si="19"/>
        <v>-0.35230073705346943</v>
      </c>
      <c r="N45" s="40">
        <f t="shared" si="16"/>
        <v>4.5418585601165011</v>
      </c>
      <c r="O45" s="201">
        <f t="shared" si="17"/>
        <v>4.9719414832248834</v>
      </c>
      <c r="P45" s="67">
        <f t="shared" si="8"/>
        <v>9.4693156428312553E-2</v>
      </c>
    </row>
    <row r="46" spans="1:16" ht="20.100000000000001" customHeight="1" x14ac:dyDescent="0.25">
      <c r="A46" s="45" t="s">
        <v>163</v>
      </c>
      <c r="B46" s="25">
        <v>438.86</v>
      </c>
      <c r="C46" s="188">
        <v>628</v>
      </c>
      <c r="D46" s="345">
        <f t="shared" si="12"/>
        <v>1.3024082355077928E-2</v>
      </c>
      <c r="E46" s="295">
        <f t="shared" si="13"/>
        <v>1.948168179030451E-2</v>
      </c>
      <c r="F46" s="67">
        <f t="shared" si="18"/>
        <v>0.43098026705555298</v>
      </c>
      <c r="H46" s="25">
        <v>157.291</v>
      </c>
      <c r="I46" s="188">
        <v>202.80199999999999</v>
      </c>
      <c r="J46" s="345">
        <f t="shared" si="14"/>
        <v>1.0554935509881543E-2</v>
      </c>
      <c r="K46" s="295">
        <f t="shared" si="15"/>
        <v>1.4364334869858142E-2</v>
      </c>
      <c r="L46" s="67">
        <f t="shared" si="19"/>
        <v>0.28934268330673718</v>
      </c>
      <c r="N46" s="40">
        <f t="shared" si="16"/>
        <v>3.5840814838445061</v>
      </c>
      <c r="O46" s="201">
        <f t="shared" si="17"/>
        <v>3.2293312101910825</v>
      </c>
      <c r="P46" s="67">
        <f t="shared" si="8"/>
        <v>-9.8979410834403425E-2</v>
      </c>
    </row>
    <row r="47" spans="1:16" ht="20.100000000000001" customHeight="1" x14ac:dyDescent="0.25">
      <c r="A47" s="45" t="s">
        <v>164</v>
      </c>
      <c r="B47" s="25">
        <v>185.76</v>
      </c>
      <c r="C47" s="188">
        <v>397</v>
      </c>
      <c r="D47" s="345">
        <f t="shared" si="12"/>
        <v>5.5128139686443879E-3</v>
      </c>
      <c r="E47" s="295">
        <f t="shared" si="13"/>
        <v>1.2315649157246641E-2</v>
      </c>
      <c r="F47" s="67">
        <f t="shared" si="18"/>
        <v>1.1371662360034454</v>
      </c>
      <c r="H47" s="25">
        <v>127.07299999999999</v>
      </c>
      <c r="I47" s="188">
        <v>192.62</v>
      </c>
      <c r="J47" s="345">
        <f t="shared" si="14"/>
        <v>8.5271714214238403E-3</v>
      </c>
      <c r="K47" s="295">
        <f t="shared" si="15"/>
        <v>1.3643150376387192E-2</v>
      </c>
      <c r="L47" s="67">
        <f t="shared" si="19"/>
        <v>0.5158216143476585</v>
      </c>
      <c r="N47" s="40">
        <f t="shared" si="16"/>
        <v>6.8407084409991379</v>
      </c>
      <c r="O47" s="201">
        <f t="shared" si="17"/>
        <v>4.8518891687657435</v>
      </c>
      <c r="P47" s="67">
        <f t="shared" si="8"/>
        <v>-0.29073293934201239</v>
      </c>
    </row>
    <row r="48" spans="1:16" ht="20.100000000000001" customHeight="1" x14ac:dyDescent="0.25">
      <c r="A48" s="45" t="s">
        <v>178</v>
      </c>
      <c r="B48" s="25">
        <v>43.32</v>
      </c>
      <c r="C48" s="188">
        <v>274.5</v>
      </c>
      <c r="D48" s="345">
        <f t="shared" si="12"/>
        <v>1.2856110094836071E-3</v>
      </c>
      <c r="E48" s="295">
        <f t="shared" si="13"/>
        <v>8.5154803366856505E-3</v>
      </c>
      <c r="F48" s="67">
        <f t="shared" si="18"/>
        <v>5.336565096952909</v>
      </c>
      <c r="H48" s="25">
        <v>39.450000000000003</v>
      </c>
      <c r="I48" s="188">
        <v>162.28899999999999</v>
      </c>
      <c r="J48" s="345">
        <f t="shared" si="14"/>
        <v>2.6472729263901104E-3</v>
      </c>
      <c r="K48" s="295">
        <f t="shared" si="15"/>
        <v>1.1494825207317521E-2</v>
      </c>
      <c r="L48" s="67">
        <f t="shared" si="19"/>
        <v>3.1137896070975914</v>
      </c>
      <c r="N48" s="40">
        <f t="shared" si="16"/>
        <v>9.1066481994459831</v>
      </c>
      <c r="O48" s="201">
        <f t="shared" si="17"/>
        <v>5.912167577413479</v>
      </c>
      <c r="P48" s="67">
        <f t="shared" si="8"/>
        <v>-0.35078555271596473</v>
      </c>
    </row>
    <row r="49" spans="1:16" ht="20.100000000000001" customHeight="1" x14ac:dyDescent="0.25">
      <c r="A49" s="45" t="s">
        <v>166</v>
      </c>
      <c r="B49" s="25">
        <v>153.72999999999999</v>
      </c>
      <c r="C49" s="188">
        <v>194.56</v>
      </c>
      <c r="D49" s="345">
        <f t="shared" si="12"/>
        <v>4.5622571673110558E-3</v>
      </c>
      <c r="E49" s="295">
        <f t="shared" si="13"/>
        <v>6.0355987406395632E-3</v>
      </c>
      <c r="F49" s="67">
        <f t="shared" si="18"/>
        <v>0.26559552462108904</v>
      </c>
      <c r="H49" s="25">
        <v>116.59699999999999</v>
      </c>
      <c r="I49" s="188">
        <v>109.239</v>
      </c>
      <c r="J49" s="345">
        <f t="shared" si="14"/>
        <v>7.8241845728341617E-3</v>
      </c>
      <c r="K49" s="295">
        <f t="shared" si="15"/>
        <v>7.7373279200818219E-3</v>
      </c>
      <c r="L49" s="67">
        <f t="shared" si="19"/>
        <v>-6.3106254877912729E-2</v>
      </c>
      <c r="N49" s="40">
        <f t="shared" si="16"/>
        <v>7.5845313211474661</v>
      </c>
      <c r="O49" s="201">
        <f t="shared" si="17"/>
        <v>5.6146689967105265</v>
      </c>
      <c r="P49" s="67">
        <f t="shared" si="8"/>
        <v>-0.25972103496289844</v>
      </c>
    </row>
    <row r="50" spans="1:16" ht="20.100000000000001" customHeight="1" x14ac:dyDescent="0.25">
      <c r="A50" s="45" t="s">
        <v>171</v>
      </c>
      <c r="B50" s="25">
        <v>141.37</v>
      </c>
      <c r="C50" s="188">
        <v>62.91</v>
      </c>
      <c r="D50" s="345">
        <f t="shared" si="12"/>
        <v>4.1954484859348471E-3</v>
      </c>
      <c r="E50" s="295">
        <f t="shared" si="13"/>
        <v>1.9515805755223833E-3</v>
      </c>
      <c r="F50" s="67">
        <f t="shared" si="18"/>
        <v>-0.55499752422720527</v>
      </c>
      <c r="H50" s="25">
        <v>109.63200000000001</v>
      </c>
      <c r="I50" s="188">
        <v>61.625999999999998</v>
      </c>
      <c r="J50" s="345">
        <f t="shared" si="14"/>
        <v>7.3568016594676953E-3</v>
      </c>
      <c r="K50" s="295">
        <f t="shared" si="15"/>
        <v>4.3649298364408532E-3</v>
      </c>
      <c r="L50" s="67">
        <f t="shared" si="19"/>
        <v>-0.43788309982486867</v>
      </c>
      <c r="N50" s="40">
        <f t="shared" si="16"/>
        <v>7.7549692296809791</v>
      </c>
      <c r="O50" s="201">
        <f t="shared" si="17"/>
        <v>9.7958989031950399</v>
      </c>
      <c r="P50" s="67">
        <f t="shared" si="8"/>
        <v>0.26317701760862044</v>
      </c>
    </row>
    <row r="51" spans="1:16" ht="20.100000000000001" customHeight="1" x14ac:dyDescent="0.25">
      <c r="A51" s="45" t="s">
        <v>183</v>
      </c>
      <c r="B51" s="25">
        <v>203.27</v>
      </c>
      <c r="C51" s="188">
        <v>121.38</v>
      </c>
      <c r="D51" s="345">
        <f t="shared" si="12"/>
        <v>6.0324596005940177E-3</v>
      </c>
      <c r="E51" s="295">
        <f t="shared" si="13"/>
        <v>3.7654244199158624E-3</v>
      </c>
      <c r="F51" s="67">
        <f t="shared" si="18"/>
        <v>-0.40286318689427858</v>
      </c>
      <c r="H51" s="25">
        <v>107.627</v>
      </c>
      <c r="I51" s="188">
        <v>59.283999999999999</v>
      </c>
      <c r="J51" s="345">
        <f t="shared" si="14"/>
        <v>7.2222571165675136E-3</v>
      </c>
      <c r="K51" s="295">
        <f t="shared" si="15"/>
        <v>4.1990474868328223E-3</v>
      </c>
      <c r="L51" s="67">
        <f t="shared" si="19"/>
        <v>-0.44917167625224153</v>
      </c>
      <c r="N51" s="40">
        <f t="shared" si="16"/>
        <v>5.2947803414178187</v>
      </c>
      <c r="O51" s="201">
        <f t="shared" si="17"/>
        <v>4.8841654308782338</v>
      </c>
      <c r="P51" s="67">
        <f t="shared" si="8"/>
        <v>-7.7550886734166533E-2</v>
      </c>
    </row>
    <row r="52" spans="1:16" ht="20.100000000000001" customHeight="1" x14ac:dyDescent="0.25">
      <c r="A52" s="45" t="s">
        <v>182</v>
      </c>
      <c r="B52" s="25"/>
      <c r="C52" s="188">
        <v>98.76</v>
      </c>
      <c r="D52" s="345">
        <f t="shared" si="12"/>
        <v>0</v>
      </c>
      <c r="E52" s="295">
        <f t="shared" si="13"/>
        <v>3.0637116140294165E-3</v>
      </c>
      <c r="F52" s="67"/>
      <c r="H52" s="25"/>
      <c r="I52" s="188">
        <v>53.427999999999997</v>
      </c>
      <c r="J52" s="345">
        <f t="shared" si="14"/>
        <v>0</v>
      </c>
      <c r="K52" s="295">
        <f t="shared" si="15"/>
        <v>3.7842707834576622E-3</v>
      </c>
      <c r="L52" s="67"/>
      <c r="N52" s="40"/>
      <c r="O52" s="201">
        <f t="shared" si="17"/>
        <v>5.4098825435398945</v>
      </c>
      <c r="P52" s="67"/>
    </row>
    <row r="53" spans="1:16" ht="20.100000000000001" customHeight="1" x14ac:dyDescent="0.25">
      <c r="A53" s="45" t="s">
        <v>186</v>
      </c>
      <c r="B53" s="25">
        <v>22.51</v>
      </c>
      <c r="C53" s="188">
        <v>78.91</v>
      </c>
      <c r="D53" s="345">
        <f t="shared" si="12"/>
        <v>6.680310208558634E-4</v>
      </c>
      <c r="E53" s="295">
        <f t="shared" si="13"/>
        <v>2.4479291561670842E-3</v>
      </c>
      <c r="F53" s="67">
        <f t="shared" si="18"/>
        <v>2.5055530875166587</v>
      </c>
      <c r="H53" s="25">
        <v>21.771000000000001</v>
      </c>
      <c r="I53" s="188">
        <v>52.491</v>
      </c>
      <c r="J53" s="345">
        <f t="shared" si="14"/>
        <v>1.4609322910123978E-3</v>
      </c>
      <c r="K53" s="295">
        <f t="shared" si="15"/>
        <v>3.7179036777434333E-3</v>
      </c>
      <c r="L53" s="67">
        <f t="shared" si="19"/>
        <v>1.4110513986495796</v>
      </c>
      <c r="N53" s="40">
        <f t="shared" si="16"/>
        <v>9.6717014660151044</v>
      </c>
      <c r="O53" s="201">
        <f t="shared" si="17"/>
        <v>6.6520086174122417</v>
      </c>
      <c r="P53" s="67">
        <f t="shared" si="8"/>
        <v>-0.31221940205801496</v>
      </c>
    </row>
    <row r="54" spans="1:16" ht="20.100000000000001" customHeight="1" x14ac:dyDescent="0.25">
      <c r="A54" s="45" t="s">
        <v>185</v>
      </c>
      <c r="B54" s="25">
        <v>133.49</v>
      </c>
      <c r="C54" s="188">
        <v>65.040000000000006</v>
      </c>
      <c r="D54" s="345">
        <f t="shared" si="12"/>
        <v>3.9615931130186225E-3</v>
      </c>
      <c r="E54" s="295">
        <f t="shared" si="13"/>
        <v>2.0176569803207092E-3</v>
      </c>
      <c r="F54" s="67">
        <f t="shared" si="18"/>
        <v>-0.51277249232152222</v>
      </c>
      <c r="H54" s="25">
        <v>52.08</v>
      </c>
      <c r="I54" s="188">
        <v>27.143000000000001</v>
      </c>
      <c r="J54" s="345">
        <f t="shared" si="14"/>
        <v>3.4948028898959937E-3</v>
      </c>
      <c r="K54" s="295">
        <f t="shared" si="15"/>
        <v>1.9225211850601059E-3</v>
      </c>
      <c r="L54" s="67">
        <f t="shared" si="19"/>
        <v>-0.47882104454685098</v>
      </c>
      <c r="N54" s="40">
        <f t="shared" si="16"/>
        <v>3.9014158363922387</v>
      </c>
      <c r="O54" s="201">
        <f t="shared" si="17"/>
        <v>4.1732779827798279</v>
      </c>
      <c r="P54" s="67">
        <f t="shared" si="8"/>
        <v>6.968294531735654E-2</v>
      </c>
    </row>
    <row r="55" spans="1:16" ht="20.100000000000001" customHeight="1" x14ac:dyDescent="0.25">
      <c r="A55" s="45" t="s">
        <v>187</v>
      </c>
      <c r="B55" s="25">
        <v>13.41</v>
      </c>
      <c r="C55" s="188">
        <v>40.51</v>
      </c>
      <c r="D55" s="345">
        <f t="shared" si="12"/>
        <v>3.9796961304651831E-4</v>
      </c>
      <c r="E55" s="295">
        <f t="shared" si="13"/>
        <v>1.2566925626198021E-3</v>
      </c>
      <c r="F55" s="67">
        <f t="shared" si="18"/>
        <v>2.0208799403430273</v>
      </c>
      <c r="H55" s="25">
        <v>26.151</v>
      </c>
      <c r="I55" s="188">
        <v>27.045000000000002</v>
      </c>
      <c r="J55" s="345">
        <f t="shared" si="14"/>
        <v>1.7548500455773835E-3</v>
      </c>
      <c r="K55" s="295">
        <f t="shared" si="15"/>
        <v>1.9155799082618194E-3</v>
      </c>
      <c r="L55" s="67">
        <f t="shared" si="19"/>
        <v>3.4186073190317842E-2</v>
      </c>
      <c r="N55" s="40">
        <f t="shared" si="16"/>
        <v>19.501118568232663</v>
      </c>
      <c r="O55" s="201">
        <f t="shared" si="17"/>
        <v>6.6761293507775861</v>
      </c>
      <c r="P55" s="67">
        <f t="shared" si="8"/>
        <v>-0.65765403007943324</v>
      </c>
    </row>
    <row r="56" spans="1:16" ht="20.100000000000001" customHeight="1" x14ac:dyDescent="0.25">
      <c r="A56" s="45" t="s">
        <v>179</v>
      </c>
      <c r="B56" s="25">
        <v>153.91999999999999</v>
      </c>
      <c r="C56" s="188">
        <v>39.39</v>
      </c>
      <c r="D56" s="345">
        <f t="shared" si="12"/>
        <v>4.5678958120894926E-3</v>
      </c>
      <c r="E56" s="295">
        <f t="shared" si="13"/>
        <v>1.2219481619746731E-3</v>
      </c>
      <c r="F56" s="67">
        <f t="shared" si="18"/>
        <v>-0.74408783783783783</v>
      </c>
      <c r="H56" s="25">
        <v>102.303</v>
      </c>
      <c r="I56" s="188">
        <v>26.673999999999999</v>
      </c>
      <c r="J56" s="345">
        <f t="shared" si="14"/>
        <v>6.8649927043976542E-3</v>
      </c>
      <c r="K56" s="295">
        <f t="shared" si="15"/>
        <v>1.8893022175254489E-3</v>
      </c>
      <c r="L56" s="67">
        <f t="shared" si="19"/>
        <v>-0.7392647331945299</v>
      </c>
      <c r="N56" s="40">
        <f t="shared" ref="N56" si="20">(H56/B56)*10</f>
        <v>6.6465046777546775</v>
      </c>
      <c r="O56" s="201">
        <f t="shared" ref="O56" si="21">(I56/C56)*10</f>
        <v>6.7717694846407719</v>
      </c>
      <c r="P56" s="67">
        <f t="shared" ref="P56" si="22">(O56-N56)/N56</f>
        <v>1.884671913424597E-2</v>
      </c>
    </row>
    <row r="57" spans="1:16" ht="20.100000000000001" customHeight="1" x14ac:dyDescent="0.25">
      <c r="A57" s="45" t="s">
        <v>188</v>
      </c>
      <c r="B57" s="25">
        <v>39.07</v>
      </c>
      <c r="C57" s="188">
        <v>33.090000000000003</v>
      </c>
      <c r="D57" s="345">
        <f t="shared" si="12"/>
        <v>1.1594834289133087E-3</v>
      </c>
      <c r="E57" s="295">
        <f t="shared" si="13"/>
        <v>1.0265109083458222E-3</v>
      </c>
      <c r="F57" s="67">
        <f t="shared" si="18"/>
        <v>-0.15305861274635263</v>
      </c>
      <c r="H57" s="25">
        <v>20.373000000000001</v>
      </c>
      <c r="I57" s="188">
        <v>19.863</v>
      </c>
      <c r="J57" s="345">
        <f t="shared" si="14"/>
        <v>1.3671201857882313E-3</v>
      </c>
      <c r="K57" s="295">
        <f t="shared" si="15"/>
        <v>1.4068834800445374E-3</v>
      </c>
      <c r="L57" s="67">
        <f t="shared" si="19"/>
        <v>-2.5033132086585263E-2</v>
      </c>
      <c r="N57" s="40">
        <f t="shared" ref="N57:N60" si="23">(H57/B57)*10</f>
        <v>5.2144868185308422</v>
      </c>
      <c r="O57" s="201">
        <f t="shared" ref="O57:O60" si="24">(I57/C57)*10</f>
        <v>6.002719854941069</v>
      </c>
      <c r="P57" s="67">
        <f t="shared" ref="P57:P60" si="25">(O57-N57)/N57</f>
        <v>0.15116214957319765</v>
      </c>
    </row>
    <row r="58" spans="1:16" ht="20.100000000000001" customHeight="1" x14ac:dyDescent="0.25">
      <c r="A58" s="45" t="s">
        <v>181</v>
      </c>
      <c r="B58" s="25">
        <v>147.94</v>
      </c>
      <c r="C58" s="188">
        <v>29.56</v>
      </c>
      <c r="D58" s="345">
        <f t="shared" si="12"/>
        <v>4.3904268869576369E-3</v>
      </c>
      <c r="E58" s="295">
        <f t="shared" si="13"/>
        <v>9.1700400274108494E-4</v>
      </c>
      <c r="F58" s="67">
        <f t="shared" si="18"/>
        <v>-0.80018926591861561</v>
      </c>
      <c r="H58" s="25">
        <v>55.292999999999999</v>
      </c>
      <c r="I58" s="188">
        <v>14.901999999999999</v>
      </c>
      <c r="J58" s="345">
        <f t="shared" si="14"/>
        <v>3.7104096810871576E-3</v>
      </c>
      <c r="K58" s="295">
        <f t="shared" si="15"/>
        <v>1.0554990494700547E-3</v>
      </c>
      <c r="L58" s="67">
        <f t="shared" si="19"/>
        <v>-0.73049029714430391</v>
      </c>
      <c r="N58" s="40">
        <f t="shared" ref="N58:N59" si="26">(H58/B58)*10</f>
        <v>3.7375287278626468</v>
      </c>
      <c r="O58" s="201">
        <f t="shared" ref="O58:O59" si="27">(I58/C58)*10</f>
        <v>5.041271989174561</v>
      </c>
      <c r="P58" s="67">
        <f t="shared" ref="P58:P59" si="28">(O58-N58)/N58</f>
        <v>0.34882494724193769</v>
      </c>
    </row>
    <row r="59" spans="1:16" ht="20.100000000000001" customHeight="1" x14ac:dyDescent="0.25">
      <c r="A59" s="45" t="s">
        <v>211</v>
      </c>
      <c r="B59" s="25">
        <v>14.59</v>
      </c>
      <c r="C59" s="188">
        <v>15.36</v>
      </c>
      <c r="D59" s="345">
        <f t="shared" si="12"/>
        <v>4.3298856482838939E-4</v>
      </c>
      <c r="E59" s="295">
        <f t="shared" si="13"/>
        <v>4.7649463741891284E-4</v>
      </c>
      <c r="F59" s="67">
        <f t="shared" ref="F59:F60" si="29">(C59-B59)/B59</f>
        <v>5.2775873886223415E-2</v>
      </c>
      <c r="H59" s="25">
        <v>12.96</v>
      </c>
      <c r="I59" s="188">
        <v>11.294</v>
      </c>
      <c r="J59" s="345">
        <f t="shared" si="14"/>
        <v>8.6967445186351923E-4</v>
      </c>
      <c r="K59" s="295">
        <f t="shared" si="15"/>
        <v>7.9994673632497642E-4</v>
      </c>
      <c r="L59" s="67">
        <f t="shared" ref="L59:L60" si="30">(I59-H59)/H59</f>
        <v>-0.1285493827160494</v>
      </c>
      <c r="N59" s="40">
        <f t="shared" si="26"/>
        <v>8.8827964359150116</v>
      </c>
      <c r="O59" s="201">
        <f t="shared" si="27"/>
        <v>7.3528645833333339</v>
      </c>
      <c r="P59" s="67">
        <f t="shared" si="28"/>
        <v>-0.1722353837127058</v>
      </c>
    </row>
    <row r="60" spans="1:16" ht="20.100000000000001" customHeight="1" x14ac:dyDescent="0.25">
      <c r="A60" s="45" t="s">
        <v>189</v>
      </c>
      <c r="B60" s="25">
        <v>1</v>
      </c>
      <c r="C60" s="188">
        <v>11.42</v>
      </c>
      <c r="D60" s="345">
        <f t="shared" si="12"/>
        <v>2.9677077781246705E-5</v>
      </c>
      <c r="E60" s="295">
        <f t="shared" si="13"/>
        <v>3.5426879943515526E-4</v>
      </c>
      <c r="F60" s="67">
        <f t="shared" si="29"/>
        <v>10.42</v>
      </c>
      <c r="H60" s="25">
        <v>0.45900000000000002</v>
      </c>
      <c r="I60" s="188">
        <v>8.4350000000000005</v>
      </c>
      <c r="J60" s="345">
        <f t="shared" si="14"/>
        <v>3.0800970170166307E-5</v>
      </c>
      <c r="K60" s="295">
        <f t="shared" si="15"/>
        <v>5.9744561013823057E-4</v>
      </c>
      <c r="L60" s="67">
        <f t="shared" si="30"/>
        <v>17.376906318082789</v>
      </c>
      <c r="N60" s="40">
        <f t="shared" si="23"/>
        <v>4.59</v>
      </c>
      <c r="O60" s="201">
        <f t="shared" si="24"/>
        <v>7.3861646234676019</v>
      </c>
      <c r="P60" s="67">
        <f t="shared" si="25"/>
        <v>0.60918619247660177</v>
      </c>
    </row>
    <row r="61" spans="1:16" ht="20.100000000000001" customHeight="1" thickBot="1" x14ac:dyDescent="0.3">
      <c r="A61" s="14" t="s">
        <v>17</v>
      </c>
      <c r="B61" s="25">
        <f>B62-SUM(B39:B60)</f>
        <v>586.66000000000349</v>
      </c>
      <c r="C61" s="188">
        <f>C62-SUM(C39:C60)</f>
        <v>20.36000000000422</v>
      </c>
      <c r="D61" s="345">
        <f t="shared" si="12"/>
        <v>1.7410354451146293E-2</v>
      </c>
      <c r="E61" s="295">
        <f t="shared" si="13"/>
        <v>6.3160356887051287E-4</v>
      </c>
      <c r="F61" s="67">
        <f t="shared" ref="F61" si="31">(C61-B61)/B61</f>
        <v>-0.96529506017113131</v>
      </c>
      <c r="H61" s="25">
        <f>H62-SUM(H39:H60)</f>
        <v>181.45899999999892</v>
      </c>
      <c r="I61" s="188">
        <f>I62-SUM(I39:I60)</f>
        <v>15.997000000001208</v>
      </c>
      <c r="J61" s="345">
        <f t="shared" si="14"/>
        <v>1.2176717311782515E-2</v>
      </c>
      <c r="K61" s="295">
        <f t="shared" si="15"/>
        <v>1.1330571932877292E-3</v>
      </c>
      <c r="L61" s="67">
        <f t="shared" ref="L61" si="32">(I61-H61)/H61</f>
        <v>-0.91184234455165458</v>
      </c>
      <c r="N61" s="40">
        <f t="shared" si="16"/>
        <v>3.0930862850713847</v>
      </c>
      <c r="O61" s="201">
        <f t="shared" si="17"/>
        <v>7.8570726915510285</v>
      </c>
      <c r="P61" s="67">
        <f t="shared" ref="P61" si="33">(O61-N61)/N61</f>
        <v>1.540204820496851</v>
      </c>
    </row>
    <row r="62" spans="1:16" ht="26.25" customHeight="1" thickBot="1" x14ac:dyDescent="0.3">
      <c r="A62" s="18" t="s">
        <v>18</v>
      </c>
      <c r="B62" s="47">
        <v>33696.039999999994</v>
      </c>
      <c r="C62" s="199">
        <v>32235.410000000003</v>
      </c>
      <c r="D62" s="351">
        <f>SUM(D39:D61)</f>
        <v>1.0000000000000002</v>
      </c>
      <c r="E62" s="352">
        <f>SUM(E39:E61)</f>
        <v>1</v>
      </c>
      <c r="F62" s="72">
        <f t="shared" si="18"/>
        <v>-4.3347230119622077E-2</v>
      </c>
      <c r="G62" s="2"/>
      <c r="H62" s="47">
        <v>14902.127999999999</v>
      </c>
      <c r="I62" s="199">
        <v>14118.44</v>
      </c>
      <c r="J62" s="351">
        <f>SUM(J39:J61)</f>
        <v>0.99999999999999989</v>
      </c>
      <c r="K62" s="352">
        <f>SUM(K39:K61)</f>
        <v>1.0000000000000002</v>
      </c>
      <c r="L62" s="72">
        <f t="shared" si="19"/>
        <v>-5.2588999369754329E-2</v>
      </c>
      <c r="M62" s="2"/>
      <c r="N62" s="35">
        <f t="shared" si="16"/>
        <v>4.4225161176209431</v>
      </c>
      <c r="O62" s="194">
        <f t="shared" si="17"/>
        <v>4.379792284323357</v>
      </c>
      <c r="P62" s="72">
        <f t="shared" si="8"/>
        <v>-9.660526307040132E-3</v>
      </c>
    </row>
    <row r="64" spans="1:16" ht="15.75" thickBot="1" x14ac:dyDescent="0.3"/>
    <row r="65" spans="1:16" x14ac:dyDescent="0.25">
      <c r="A65" s="437" t="s">
        <v>15</v>
      </c>
      <c r="B65" s="425" t="s">
        <v>1</v>
      </c>
      <c r="C65" s="421"/>
      <c r="D65" s="425" t="s">
        <v>104</v>
      </c>
      <c r="E65" s="421"/>
      <c r="F65" s="176" t="s">
        <v>0</v>
      </c>
      <c r="H65" s="435" t="s">
        <v>19</v>
      </c>
      <c r="I65" s="436"/>
      <c r="J65" s="425" t="s">
        <v>104</v>
      </c>
      <c r="K65" s="426"/>
      <c r="L65" s="176" t="s">
        <v>0</v>
      </c>
      <c r="N65" s="433" t="s">
        <v>22</v>
      </c>
      <c r="O65" s="421"/>
      <c r="P65" s="176" t="s">
        <v>0</v>
      </c>
    </row>
    <row r="66" spans="1:16" x14ac:dyDescent="0.25">
      <c r="A66" s="438"/>
      <c r="B66" s="428" t="str">
        <f>B5</f>
        <v>jan</v>
      </c>
      <c r="C66" s="430"/>
      <c r="D66" s="428" t="str">
        <f>B5</f>
        <v>jan</v>
      </c>
      <c r="E66" s="430"/>
      <c r="F66" s="177" t="str">
        <f>F37</f>
        <v>2022/2021</v>
      </c>
      <c r="H66" s="431" t="str">
        <f>B5</f>
        <v>jan</v>
      </c>
      <c r="I66" s="430"/>
      <c r="J66" s="428" t="str">
        <f>B5</f>
        <v>jan</v>
      </c>
      <c r="K66" s="429"/>
      <c r="L66" s="177" t="str">
        <f>L37</f>
        <v>2022/2021</v>
      </c>
      <c r="N66" s="431" t="str">
        <f>B5</f>
        <v>jan</v>
      </c>
      <c r="O66" s="429"/>
      <c r="P66" s="177" t="str">
        <f>P37</f>
        <v>2022/2021</v>
      </c>
    </row>
    <row r="67" spans="1:16" ht="19.5" customHeight="1" thickBot="1" x14ac:dyDescent="0.3">
      <c r="A67" s="439"/>
      <c r="B67" s="120">
        <f>B6</f>
        <v>2021</v>
      </c>
      <c r="C67" s="180">
        <f>C6</f>
        <v>2022</v>
      </c>
      <c r="D67" s="120">
        <f>B6</f>
        <v>2021</v>
      </c>
      <c r="E67" s="180">
        <f>C6</f>
        <v>2022</v>
      </c>
      <c r="F67" s="178" t="s">
        <v>1</v>
      </c>
      <c r="H67" s="31">
        <f>B6</f>
        <v>2021</v>
      </c>
      <c r="I67" s="180">
        <f>C6</f>
        <v>2022</v>
      </c>
      <c r="J67" s="120">
        <f>B6</f>
        <v>2021</v>
      </c>
      <c r="K67" s="180">
        <f>C6</f>
        <v>2022</v>
      </c>
      <c r="L67" s="357">
        <v>1000</v>
      </c>
      <c r="N67" s="31">
        <f>B6</f>
        <v>2021</v>
      </c>
      <c r="O67" s="180">
        <f>C6</f>
        <v>2022</v>
      </c>
      <c r="P67" s="178"/>
    </row>
    <row r="68" spans="1:16" ht="20.100000000000001" customHeight="1" x14ac:dyDescent="0.25">
      <c r="A68" s="45" t="s">
        <v>154</v>
      </c>
      <c r="B68" s="46">
        <v>2734.65</v>
      </c>
      <c r="C68" s="195">
        <v>2209.7199999999998</v>
      </c>
      <c r="D68" s="345">
        <f>B68/$B$96</f>
        <v>0.32034566616997967</v>
      </c>
      <c r="E68" s="344">
        <f>C68/$C$96</f>
        <v>0.22056329621211898</v>
      </c>
      <c r="F68" s="76">
        <f t="shared" ref="F68:F90" si="34">(C68-B68)/B68</f>
        <v>-0.19195509480189432</v>
      </c>
      <c r="H68" s="25">
        <v>2047.1289999999999</v>
      </c>
      <c r="I68" s="195">
        <v>2002.6949999999999</v>
      </c>
      <c r="J68" s="343">
        <f>H68/$H$96</f>
        <v>0.34957099566641242</v>
      </c>
      <c r="K68" s="344">
        <f>I68/$I$96</f>
        <v>0.27337108876822447</v>
      </c>
      <c r="L68" s="76">
        <f t="shared" ref="L68:L82" si="35">(I68-H68)/H68</f>
        <v>-2.1705520267652878E-2</v>
      </c>
      <c r="N68" s="49">
        <f t="shared" ref="N68:N96" si="36">(H68/B68)*10</f>
        <v>7.4858903333150479</v>
      </c>
      <c r="O68" s="197">
        <f t="shared" ref="O68:O96" si="37">(I68/C68)*10</f>
        <v>9.0631165939576057</v>
      </c>
      <c r="P68" s="76">
        <f t="shared" si="8"/>
        <v>0.21069320954693971</v>
      </c>
    </row>
    <row r="69" spans="1:16" ht="20.100000000000001" customHeight="1" x14ac:dyDescent="0.25">
      <c r="A69" s="45" t="s">
        <v>156</v>
      </c>
      <c r="B69" s="25">
        <v>1946.61</v>
      </c>
      <c r="C69" s="188">
        <v>2928.39</v>
      </c>
      <c r="D69" s="345">
        <f t="shared" ref="D69:D95" si="38">B69/$B$96</f>
        <v>0.22803213472405756</v>
      </c>
      <c r="E69" s="295">
        <f t="shared" ref="E69:E95" si="39">C69/$C$96</f>
        <v>0.2922973729678906</v>
      </c>
      <c r="F69" s="67">
        <f t="shared" si="34"/>
        <v>0.50435372262548739</v>
      </c>
      <c r="H69" s="25">
        <v>1278.681</v>
      </c>
      <c r="I69" s="188">
        <v>1720.5809999999999</v>
      </c>
      <c r="J69" s="294">
        <f t="shared" ref="J69:J96" si="40">H69/$H$96</f>
        <v>0.21834959609761961</v>
      </c>
      <c r="K69" s="295">
        <f t="shared" ref="K69:K96" si="41">I69/$I$96</f>
        <v>0.23486207399724893</v>
      </c>
      <c r="L69" s="67">
        <f t="shared" si="35"/>
        <v>0.34559049520560631</v>
      </c>
      <c r="N69" s="48">
        <f t="shared" si="36"/>
        <v>6.5687579946676529</v>
      </c>
      <c r="O69" s="191">
        <f t="shared" si="37"/>
        <v>5.8755186296907169</v>
      </c>
      <c r="P69" s="67">
        <f t="shared" si="8"/>
        <v>-0.10553583577590918</v>
      </c>
    </row>
    <row r="70" spans="1:16" ht="20.100000000000001" customHeight="1" x14ac:dyDescent="0.25">
      <c r="A70" s="45" t="s">
        <v>155</v>
      </c>
      <c r="B70" s="25">
        <v>855.29</v>
      </c>
      <c r="C70" s="188">
        <v>854.99</v>
      </c>
      <c r="D70" s="345">
        <f t="shared" si="38"/>
        <v>0.10019141199733855</v>
      </c>
      <c r="E70" s="295">
        <f t="shared" si="39"/>
        <v>8.534086338015659E-2</v>
      </c>
      <c r="F70" s="67">
        <f t="shared" si="34"/>
        <v>-3.5075822235727593E-4</v>
      </c>
      <c r="H70" s="25">
        <v>670.26199999999994</v>
      </c>
      <c r="I70" s="188">
        <v>778.88900000000001</v>
      </c>
      <c r="J70" s="294">
        <f t="shared" si="40"/>
        <v>0.11445500244359828</v>
      </c>
      <c r="K70" s="295">
        <f t="shared" si="41"/>
        <v>0.10631960131702212</v>
      </c>
      <c r="L70" s="67">
        <f t="shared" si="35"/>
        <v>0.16206647549764133</v>
      </c>
      <c r="N70" s="48">
        <f t="shared" si="36"/>
        <v>7.8366635877889372</v>
      </c>
      <c r="O70" s="191">
        <f t="shared" si="37"/>
        <v>9.1099194142621549</v>
      </c>
      <c r="P70" s="67">
        <f t="shared" si="8"/>
        <v>0.16247422288959815</v>
      </c>
    </row>
    <row r="71" spans="1:16" ht="20.100000000000001" customHeight="1" x14ac:dyDescent="0.25">
      <c r="A71" s="45" t="s">
        <v>160</v>
      </c>
      <c r="B71" s="25">
        <v>1043.4000000000001</v>
      </c>
      <c r="C71" s="188">
        <v>1279.56</v>
      </c>
      <c r="D71" s="345">
        <f t="shared" si="38"/>
        <v>0.12222722033231191</v>
      </c>
      <c r="E71" s="295">
        <f t="shared" si="39"/>
        <v>0.12771933607026184</v>
      </c>
      <c r="F71" s="67">
        <f t="shared" si="34"/>
        <v>0.22633697527314534</v>
      </c>
      <c r="H71" s="25">
        <v>565.83000000000004</v>
      </c>
      <c r="I71" s="188">
        <v>714.69</v>
      </c>
      <c r="J71" s="294">
        <f t="shared" si="40"/>
        <v>9.6622028449563344E-2</v>
      </c>
      <c r="K71" s="295">
        <f t="shared" si="41"/>
        <v>9.7556334555068236E-2</v>
      </c>
      <c r="L71" s="67">
        <f t="shared" si="35"/>
        <v>0.26308255129632574</v>
      </c>
      <c r="N71" s="48">
        <f t="shared" si="36"/>
        <v>5.4229442208165608</v>
      </c>
      <c r="O71" s="191">
        <f t="shared" si="37"/>
        <v>5.5854356184938583</v>
      </c>
      <c r="P71" s="67">
        <f t="shared" si="8"/>
        <v>2.9963685972198752E-2</v>
      </c>
    </row>
    <row r="72" spans="1:16" ht="20.100000000000001" customHeight="1" x14ac:dyDescent="0.25">
      <c r="A72" s="45" t="s">
        <v>174</v>
      </c>
      <c r="B72" s="25">
        <v>56.29</v>
      </c>
      <c r="C72" s="188">
        <v>379.63</v>
      </c>
      <c r="D72" s="345">
        <f t="shared" si="38"/>
        <v>6.5939910221447543E-3</v>
      </c>
      <c r="E72" s="295">
        <f t="shared" si="39"/>
        <v>3.7892784670006487E-2</v>
      </c>
      <c r="F72" s="67">
        <f t="shared" si="34"/>
        <v>5.7441819150826072</v>
      </c>
      <c r="H72" s="25">
        <v>54.061999999999998</v>
      </c>
      <c r="I72" s="188">
        <v>387.923</v>
      </c>
      <c r="J72" s="294">
        <f t="shared" si="40"/>
        <v>9.2317128855668538E-3</v>
      </c>
      <c r="K72" s="295">
        <f t="shared" si="41"/>
        <v>5.2952113461228967E-2</v>
      </c>
      <c r="L72" s="67">
        <f t="shared" si="35"/>
        <v>6.1755206984573272</v>
      </c>
      <c r="N72" s="48">
        <f t="shared" si="36"/>
        <v>9.6041925741694794</v>
      </c>
      <c r="O72" s="191">
        <f t="shared" si="37"/>
        <v>10.218449542976057</v>
      </c>
      <c r="P72" s="67">
        <f t="shared" ref="P72:P76" si="42">(O72-N72)/N72</f>
        <v>6.3957169128264282E-2</v>
      </c>
    </row>
    <row r="73" spans="1:16" ht="20.100000000000001" customHeight="1" x14ac:dyDescent="0.25">
      <c r="A73" s="45" t="s">
        <v>172</v>
      </c>
      <c r="B73" s="25">
        <v>34.96</v>
      </c>
      <c r="C73" s="188">
        <v>104.11</v>
      </c>
      <c r="D73" s="345">
        <f t="shared" si="38"/>
        <v>4.0953264546843247E-3</v>
      </c>
      <c r="E73" s="295">
        <f t="shared" si="39"/>
        <v>1.0391744098186065E-2</v>
      </c>
      <c r="F73" s="67">
        <f t="shared" si="34"/>
        <v>1.9779748283752863</v>
      </c>
      <c r="H73" s="25">
        <v>89.272999999999996</v>
      </c>
      <c r="I73" s="188">
        <v>272.82100000000003</v>
      </c>
      <c r="J73" s="294">
        <f t="shared" si="40"/>
        <v>1.5244399105345894E-2</v>
      </c>
      <c r="K73" s="295">
        <f t="shared" si="41"/>
        <v>3.7240505323494481E-2</v>
      </c>
      <c r="L73" s="67">
        <f t="shared" si="35"/>
        <v>2.0560303787259309</v>
      </c>
      <c r="N73" s="48">
        <f t="shared" si="36"/>
        <v>25.535755148741419</v>
      </c>
      <c r="O73" s="191">
        <f t="shared" si="37"/>
        <v>26.205071558928061</v>
      </c>
      <c r="P73" s="67">
        <f t="shared" si="42"/>
        <v>2.6210950343468924E-2</v>
      </c>
    </row>
    <row r="74" spans="1:16" ht="20.100000000000001" customHeight="1" x14ac:dyDescent="0.25">
      <c r="A74" s="45" t="s">
        <v>169</v>
      </c>
      <c r="B74" s="25">
        <v>44.28</v>
      </c>
      <c r="C74" s="188">
        <v>410.79</v>
      </c>
      <c r="D74" s="345">
        <f t="shared" si="38"/>
        <v>5.1871011273862096E-3</v>
      </c>
      <c r="E74" s="295">
        <f t="shared" si="39"/>
        <v>4.1003021401343327E-2</v>
      </c>
      <c r="F74" s="67">
        <f t="shared" si="34"/>
        <v>8.2771002710027091</v>
      </c>
      <c r="H74" s="25">
        <v>27.393999999999998</v>
      </c>
      <c r="I74" s="188">
        <v>227.91900000000001</v>
      </c>
      <c r="J74" s="294">
        <f t="shared" si="40"/>
        <v>4.6778428986574373E-3</v>
      </c>
      <c r="K74" s="295">
        <f t="shared" si="41"/>
        <v>3.1111310100122566E-2</v>
      </c>
      <c r="L74" s="67">
        <f t="shared" si="35"/>
        <v>7.3200335839964961</v>
      </c>
      <c r="N74" s="48">
        <f t="shared" si="36"/>
        <v>6.1865401987353197</v>
      </c>
      <c r="O74" s="191">
        <f t="shared" si="37"/>
        <v>5.5483093551449647</v>
      </c>
      <c r="P74" s="67">
        <f t="shared" si="42"/>
        <v>-0.10316442196897467</v>
      </c>
    </row>
    <row r="75" spans="1:16" ht="20.100000000000001" customHeight="1" x14ac:dyDescent="0.25">
      <c r="A75" s="45" t="s">
        <v>157</v>
      </c>
      <c r="B75" s="25">
        <v>539.82000000000005</v>
      </c>
      <c r="C75" s="188">
        <v>440.92</v>
      </c>
      <c r="D75" s="345">
        <f t="shared" si="38"/>
        <v>6.323624504484246E-2</v>
      </c>
      <c r="E75" s="295">
        <f t="shared" si="39"/>
        <v>4.4010448638672553E-2</v>
      </c>
      <c r="F75" s="67">
        <f t="shared" si="34"/>
        <v>-0.18320921788744401</v>
      </c>
      <c r="H75" s="25">
        <v>256.05</v>
      </c>
      <c r="I75" s="188">
        <v>204.429</v>
      </c>
      <c r="J75" s="294">
        <f t="shared" si="40"/>
        <v>4.3723504205345591E-2</v>
      </c>
      <c r="K75" s="295">
        <f t="shared" si="41"/>
        <v>2.7904887317239703E-2</v>
      </c>
      <c r="L75" s="67">
        <f t="shared" si="35"/>
        <v>-0.20160515524311662</v>
      </c>
      <c r="N75" s="48">
        <f t="shared" si="36"/>
        <v>4.7432477492497496</v>
      </c>
      <c r="O75" s="191">
        <f t="shared" si="37"/>
        <v>4.6364193050893583</v>
      </c>
      <c r="P75" s="67">
        <f t="shared" si="42"/>
        <v>-2.2522214695044885E-2</v>
      </c>
    </row>
    <row r="76" spans="1:16" ht="20.100000000000001" customHeight="1" x14ac:dyDescent="0.25">
      <c r="A76" s="45" t="s">
        <v>170</v>
      </c>
      <c r="B76" s="25">
        <v>153.25</v>
      </c>
      <c r="C76" s="188">
        <v>211.06</v>
      </c>
      <c r="D76" s="345">
        <f t="shared" si="38"/>
        <v>1.7952196200811576E-2</v>
      </c>
      <c r="E76" s="295">
        <f t="shared" si="39"/>
        <v>2.1066962917713483E-2</v>
      </c>
      <c r="F76" s="67">
        <f t="shared" si="34"/>
        <v>0.37722675367047309</v>
      </c>
      <c r="H76" s="25">
        <v>88.956000000000003</v>
      </c>
      <c r="I76" s="188">
        <v>152.798</v>
      </c>
      <c r="J76" s="294">
        <f t="shared" si="40"/>
        <v>1.5190267682447654E-2</v>
      </c>
      <c r="K76" s="295">
        <f t="shared" si="41"/>
        <v>2.0857172770495341E-2</v>
      </c>
      <c r="L76" s="67">
        <f t="shared" si="35"/>
        <v>0.71768065110841306</v>
      </c>
      <c r="N76" s="48">
        <f t="shared" si="36"/>
        <v>5.8046329526916809</v>
      </c>
      <c r="O76" s="191">
        <f t="shared" si="37"/>
        <v>7.2395527338197674</v>
      </c>
      <c r="P76" s="67">
        <f t="shared" si="42"/>
        <v>0.24720250062714064</v>
      </c>
    </row>
    <row r="77" spans="1:16" ht="20.100000000000001" customHeight="1" x14ac:dyDescent="0.25">
      <c r="A77" s="45" t="s">
        <v>199</v>
      </c>
      <c r="B77" s="25">
        <v>15.98</v>
      </c>
      <c r="C77" s="188">
        <v>116.98</v>
      </c>
      <c r="D77" s="345">
        <f t="shared" si="38"/>
        <v>1.8719484195038761E-3</v>
      </c>
      <c r="E77" s="295">
        <f t="shared" si="39"/>
        <v>1.1676363698067484E-2</v>
      </c>
      <c r="F77" s="67">
        <f t="shared" si="34"/>
        <v>6.320400500625782</v>
      </c>
      <c r="H77" s="25">
        <v>9.3550000000000004</v>
      </c>
      <c r="I77" s="188">
        <v>127.752</v>
      </c>
      <c r="J77" s="294">
        <f t="shared" si="40"/>
        <v>1.5974746410506071E-3</v>
      </c>
      <c r="K77" s="295">
        <f t="shared" si="41"/>
        <v>1.7438353484838288E-2</v>
      </c>
      <c r="L77" s="67">
        <f t="shared" si="35"/>
        <v>12.656012827365045</v>
      </c>
      <c r="N77" s="48">
        <f t="shared" ref="N77:N78" si="43">(H77/B77)*10</f>
        <v>5.8541927409261572</v>
      </c>
      <c r="O77" s="191">
        <f t="shared" ref="O77:O78" si="44">(I77/C77)*10</f>
        <v>10.92084116943067</v>
      </c>
      <c r="P77" s="67">
        <f t="shared" ref="P77:P78" si="45">(O77-N77)/N77</f>
        <v>0.86547345684128396</v>
      </c>
    </row>
    <row r="78" spans="1:16" ht="20.100000000000001" customHeight="1" x14ac:dyDescent="0.25">
      <c r="A78" s="45" t="s">
        <v>173</v>
      </c>
      <c r="B78" s="25">
        <v>55.54</v>
      </c>
      <c r="C78" s="188">
        <v>127.62</v>
      </c>
      <c r="D78" s="345">
        <f t="shared" si="38"/>
        <v>6.5061336182256112E-3</v>
      </c>
      <c r="E78" s="295">
        <f t="shared" si="39"/>
        <v>1.2738395752670306E-2</v>
      </c>
      <c r="F78" s="67">
        <f t="shared" si="34"/>
        <v>1.2978033849477857</v>
      </c>
      <c r="H78" s="25">
        <v>57.284999999999997</v>
      </c>
      <c r="I78" s="188">
        <v>113.758</v>
      </c>
      <c r="J78" s="294">
        <f t="shared" si="40"/>
        <v>9.7820774786300402E-3</v>
      </c>
      <c r="K78" s="295">
        <f t="shared" si="41"/>
        <v>1.552814997595524E-2</v>
      </c>
      <c r="L78" s="67">
        <f t="shared" si="35"/>
        <v>0.98582525966657941</v>
      </c>
      <c r="N78" s="48">
        <f t="shared" si="43"/>
        <v>10.314187972632336</v>
      </c>
      <c r="O78" s="191">
        <f t="shared" si="44"/>
        <v>8.9138066133834819</v>
      </c>
      <c r="P78" s="67">
        <f t="shared" si="45"/>
        <v>-0.13577233253501156</v>
      </c>
    </row>
    <row r="79" spans="1:16" ht="20.100000000000001" customHeight="1" x14ac:dyDescent="0.25">
      <c r="A79" s="45" t="s">
        <v>200</v>
      </c>
      <c r="B79" s="25">
        <v>6.8</v>
      </c>
      <c r="C79" s="188">
        <v>159.06</v>
      </c>
      <c r="D79" s="345">
        <f t="shared" si="38"/>
        <v>7.9657379553356423E-4</v>
      </c>
      <c r="E79" s="295">
        <f t="shared" si="39"/>
        <v>1.5876580695970373E-2</v>
      </c>
      <c r="F79" s="67">
        <f t="shared" si="34"/>
        <v>22.391176470588235</v>
      </c>
      <c r="H79" s="25">
        <v>3.7549999999999999</v>
      </c>
      <c r="I79" s="188">
        <v>104.67400000000001</v>
      </c>
      <c r="J79" s="294">
        <f t="shared" si="40"/>
        <v>6.4120975704382997E-4</v>
      </c>
      <c r="K79" s="295">
        <f t="shared" si="41"/>
        <v>1.4288169364643709E-2</v>
      </c>
      <c r="L79" s="67">
        <f t="shared" ref="L79" si="46">(I79-H79)/H79</f>
        <v>26.875898801597874</v>
      </c>
      <c r="N79" s="48">
        <f t="shared" ref="N79" si="47">(H79/B79)*10</f>
        <v>5.5220588235294121</v>
      </c>
      <c r="O79" s="191">
        <f t="shared" ref="O79:O80" si="48">(I79/C79)*10</f>
        <v>6.5807871243555898</v>
      </c>
      <c r="P79" s="67">
        <f t="shared" ref="P79" si="49">(O79-N79)/N79</f>
        <v>0.19172709575547289</v>
      </c>
    </row>
    <row r="80" spans="1:16" ht="20.100000000000001" customHeight="1" x14ac:dyDescent="0.25">
      <c r="A80" s="45" t="s">
        <v>221</v>
      </c>
      <c r="B80" s="25"/>
      <c r="C80" s="188">
        <v>90</v>
      </c>
      <c r="D80" s="345">
        <f t="shared" si="38"/>
        <v>0</v>
      </c>
      <c r="E80" s="295">
        <f t="shared" si="39"/>
        <v>8.9833538453246153E-3</v>
      </c>
      <c r="F80" s="67"/>
      <c r="H80" s="25"/>
      <c r="I80" s="188">
        <v>66.319999999999993</v>
      </c>
      <c r="J80" s="294">
        <f t="shared" si="40"/>
        <v>0</v>
      </c>
      <c r="K80" s="295">
        <f t="shared" si="41"/>
        <v>9.0527866735117656E-3</v>
      </c>
      <c r="L80" s="67"/>
      <c r="N80" s="48"/>
      <c r="O80" s="191">
        <f t="shared" si="48"/>
        <v>7.3688888888888879</v>
      </c>
      <c r="P80" s="67"/>
    </row>
    <row r="81" spans="1:16" ht="20.100000000000001" customHeight="1" x14ac:dyDescent="0.25">
      <c r="A81" s="45" t="s">
        <v>203</v>
      </c>
      <c r="B81" s="25">
        <v>13.94</v>
      </c>
      <c r="C81" s="188">
        <v>51.26</v>
      </c>
      <c r="D81" s="345">
        <f t="shared" si="38"/>
        <v>1.6329762808438067E-3</v>
      </c>
      <c r="E81" s="295">
        <f t="shared" si="39"/>
        <v>5.1165190901259977E-3</v>
      </c>
      <c r="F81" s="67">
        <f t="shared" si="34"/>
        <v>2.6771879483500718</v>
      </c>
      <c r="H81" s="25">
        <v>22.728000000000002</v>
      </c>
      <c r="I81" s="188">
        <v>60.619</v>
      </c>
      <c r="J81" s="294">
        <f t="shared" si="40"/>
        <v>3.8810693363760772E-3</v>
      </c>
      <c r="K81" s="295">
        <f t="shared" si="41"/>
        <v>8.2745910036430906E-3</v>
      </c>
      <c r="L81" s="67">
        <f t="shared" si="35"/>
        <v>1.6671506511791621</v>
      </c>
      <c r="N81" s="48">
        <f t="shared" ref="N81" si="50">(H81/B81)*10</f>
        <v>16.304160688665711</v>
      </c>
      <c r="O81" s="191">
        <f t="shared" ref="O81" si="51">(I81/C81)*10</f>
        <v>11.825790089738588</v>
      </c>
      <c r="P81" s="67">
        <f t="shared" ref="P81" si="52">(O81-N81)/N81</f>
        <v>-0.274676549406213</v>
      </c>
    </row>
    <row r="82" spans="1:16" ht="20.100000000000001" customHeight="1" x14ac:dyDescent="0.25">
      <c r="A82" s="45" t="s">
        <v>197</v>
      </c>
      <c r="B82" s="25">
        <v>37.799999999999997</v>
      </c>
      <c r="C82" s="188">
        <v>77.209999999999994</v>
      </c>
      <c r="D82" s="345">
        <f t="shared" si="38"/>
        <v>4.4280131575248124E-3</v>
      </c>
      <c r="E82" s="295">
        <f t="shared" si="39"/>
        <v>7.7067194488612614E-3</v>
      </c>
      <c r="F82" s="67">
        <f t="shared" si="34"/>
        <v>1.0425925925925925</v>
      </c>
      <c r="H82" s="25">
        <v>15.263999999999999</v>
      </c>
      <c r="I82" s="188">
        <v>52.029000000000003</v>
      </c>
      <c r="J82" s="294">
        <f t="shared" si="40"/>
        <v>2.6065048552641867E-3</v>
      </c>
      <c r="K82" s="295">
        <f t="shared" si="41"/>
        <v>7.1020421869141094E-3</v>
      </c>
      <c r="L82" s="67">
        <f t="shared" si="35"/>
        <v>2.4086084905660381</v>
      </c>
      <c r="N82" s="48">
        <f t="shared" ref="N82" si="53">(H82/B82)*10</f>
        <v>4.038095238095238</v>
      </c>
      <c r="O82" s="191">
        <f t="shared" ref="O82" si="54">(I82/C82)*10</f>
        <v>6.7386348918533878</v>
      </c>
      <c r="P82" s="67">
        <f t="shared" ref="P82" si="55">(O82-N82)/N82</f>
        <v>0.66876571614293812</v>
      </c>
    </row>
    <row r="83" spans="1:16" ht="20.100000000000001" customHeight="1" x14ac:dyDescent="0.25">
      <c r="A83" s="45" t="s">
        <v>210</v>
      </c>
      <c r="B83" s="25">
        <v>35.340000000000003</v>
      </c>
      <c r="C83" s="188">
        <v>94.94</v>
      </c>
      <c r="D83" s="345">
        <f t="shared" si="38"/>
        <v>4.1398408726700245E-3</v>
      </c>
      <c r="E83" s="295">
        <f t="shared" si="39"/>
        <v>9.4764401563902107E-3</v>
      </c>
      <c r="F83" s="67">
        <f t="shared" si="34"/>
        <v>1.6864742501414824</v>
      </c>
      <c r="H83" s="25">
        <v>15.129</v>
      </c>
      <c r="I83" s="188">
        <v>45.85</v>
      </c>
      <c r="J83" s="294">
        <f t="shared" si="40"/>
        <v>2.5834520410961664E-3</v>
      </c>
      <c r="K83" s="295">
        <f t="shared" si="41"/>
        <v>6.2585987481983494E-3</v>
      </c>
      <c r="L83" s="67">
        <f t="shared" ref="L83" si="56">(I83-H83)/H83</f>
        <v>2.0306034767664753</v>
      </c>
      <c r="N83" s="48">
        <f t="shared" ref="N83" si="57">(H83/B83)*10</f>
        <v>4.2809847198641755</v>
      </c>
      <c r="O83" s="191">
        <f t="shared" ref="O83" si="58">(I83/C83)*10</f>
        <v>4.829365915314936</v>
      </c>
      <c r="P83" s="67">
        <f t="shared" ref="P83" si="59">(O83-N83)/N83</f>
        <v>0.12809697565754433</v>
      </c>
    </row>
    <row r="84" spans="1:16" ht="20.100000000000001" customHeight="1" x14ac:dyDescent="0.25">
      <c r="A84" s="45" t="s">
        <v>215</v>
      </c>
      <c r="B84" s="25">
        <v>89.64</v>
      </c>
      <c r="C84" s="188">
        <v>89.55</v>
      </c>
      <c r="D84" s="345">
        <f t="shared" si="38"/>
        <v>1.0500716916415985E-2</v>
      </c>
      <c r="E84" s="295">
        <f t="shared" si="39"/>
        <v>8.938437076097993E-3</v>
      </c>
      <c r="F84" s="67">
        <f t="shared" si="34"/>
        <v>-1.0040160642570662E-3</v>
      </c>
      <c r="H84" s="25">
        <v>40.343000000000004</v>
      </c>
      <c r="I84" s="188">
        <v>37.56</v>
      </c>
      <c r="J84" s="294">
        <f t="shared" si="40"/>
        <v>6.8890346813366811E-3</v>
      </c>
      <c r="K84" s="295">
        <f t="shared" si="41"/>
        <v>5.1270004140093785E-3</v>
      </c>
      <c r="L84" s="67">
        <f t="shared" ref="L84:L92" si="60">(I84-H84)/H84</f>
        <v>-6.8983466772426463E-2</v>
      </c>
      <c r="N84" s="48">
        <f t="shared" ref="N84:N92" si="61">(H84/B84)*10</f>
        <v>4.5005577867023652</v>
      </c>
      <c r="O84" s="191">
        <f t="shared" ref="O84:O92" si="62">(I84/C84)*10</f>
        <v>4.1943048576214412</v>
      </c>
      <c r="P84" s="67">
        <f t="shared" ref="P84:P92" si="63">(O84-N84)/N84</f>
        <v>-6.8047771764157397E-2</v>
      </c>
    </row>
    <row r="85" spans="1:16" ht="20.100000000000001" customHeight="1" x14ac:dyDescent="0.25">
      <c r="A85" s="45" t="s">
        <v>222</v>
      </c>
      <c r="B85" s="25"/>
      <c r="C85" s="188">
        <v>38.520000000000003</v>
      </c>
      <c r="D85" s="345">
        <f t="shared" si="38"/>
        <v>0</v>
      </c>
      <c r="E85" s="295">
        <f t="shared" si="39"/>
        <v>3.8448754457989362E-3</v>
      </c>
      <c r="F85" s="67"/>
      <c r="H85" s="25"/>
      <c r="I85" s="188">
        <v>25.012</v>
      </c>
      <c r="J85" s="294">
        <f t="shared" si="40"/>
        <v>0</v>
      </c>
      <c r="K85" s="295">
        <f t="shared" si="41"/>
        <v>3.4141782309691847E-3</v>
      </c>
      <c r="L85" s="67"/>
      <c r="N85" s="48"/>
      <c r="O85" s="191">
        <f t="shared" si="62"/>
        <v>6.4932502596054</v>
      </c>
      <c r="P85" s="67"/>
    </row>
    <row r="86" spans="1:16" ht="20.100000000000001" customHeight="1" x14ac:dyDescent="0.25">
      <c r="A86" s="45" t="s">
        <v>223</v>
      </c>
      <c r="B86" s="25">
        <v>72.09</v>
      </c>
      <c r="C86" s="188">
        <v>30.86</v>
      </c>
      <c r="D86" s="345">
        <f t="shared" si="38"/>
        <v>8.4448536647080373E-3</v>
      </c>
      <c r="E86" s="295">
        <f t="shared" si="39"/>
        <v>3.0802922185190849E-3</v>
      </c>
      <c r="F86" s="67">
        <f t="shared" si="34"/>
        <v>-0.57192398390900268</v>
      </c>
      <c r="H86" s="25">
        <v>53.353999999999999</v>
      </c>
      <c r="I86" s="188">
        <v>23.498999999999999</v>
      </c>
      <c r="J86" s="294">
        <f t="shared" si="40"/>
        <v>9.1108136823745689E-3</v>
      </c>
      <c r="K86" s="295">
        <f t="shared" si="41"/>
        <v>3.207651297359062E-3</v>
      </c>
      <c r="L86" s="67">
        <f t="shared" si="60"/>
        <v>-0.55956441878771979</v>
      </c>
      <c r="N86" s="48">
        <f t="shared" si="61"/>
        <v>7.4010264946594528</v>
      </c>
      <c r="O86" s="191">
        <f t="shared" si="62"/>
        <v>7.6147116007777065</v>
      </c>
      <c r="P86" s="67">
        <f t="shared" si="63"/>
        <v>2.8872360647870649E-2</v>
      </c>
    </row>
    <row r="87" spans="1:16" ht="20.100000000000001" customHeight="1" x14ac:dyDescent="0.25">
      <c r="A87" s="45" t="s">
        <v>224</v>
      </c>
      <c r="B87" s="25"/>
      <c r="C87" s="188">
        <v>34.9</v>
      </c>
      <c r="D87" s="345">
        <f t="shared" si="38"/>
        <v>0</v>
      </c>
      <c r="E87" s="295">
        <f t="shared" si="39"/>
        <v>3.4835449911314342E-3</v>
      </c>
      <c r="F87" s="67"/>
      <c r="H87" s="25"/>
      <c r="I87" s="188">
        <v>18.802</v>
      </c>
      <c r="J87" s="294">
        <f t="shared" si="40"/>
        <v>0</v>
      </c>
      <c r="K87" s="295">
        <f t="shared" si="41"/>
        <v>2.5665032423909566E-3</v>
      </c>
      <c r="L87" s="67"/>
      <c r="N87" s="48"/>
      <c r="O87" s="191">
        <f t="shared" si="62"/>
        <v>5.3873925501432662</v>
      </c>
      <c r="P87" s="67"/>
    </row>
    <row r="88" spans="1:16" ht="20.100000000000001" customHeight="1" x14ac:dyDescent="0.25">
      <c r="A88" s="45" t="s">
        <v>175</v>
      </c>
      <c r="B88" s="25">
        <v>242.4</v>
      </c>
      <c r="C88" s="188">
        <v>37.81</v>
      </c>
      <c r="D88" s="345">
        <f t="shared" si="38"/>
        <v>2.8395512946667055E-2</v>
      </c>
      <c r="E88" s="295">
        <f t="shared" si="39"/>
        <v>3.7740067654635973E-3</v>
      </c>
      <c r="F88" s="67">
        <f t="shared" si="34"/>
        <v>-0.84401815181518147</v>
      </c>
      <c r="H88" s="25">
        <v>167.71700000000001</v>
      </c>
      <c r="I88" s="188">
        <v>18.437999999999999</v>
      </c>
      <c r="J88" s="294">
        <f t="shared" si="40"/>
        <v>2.8639620991243689E-2</v>
      </c>
      <c r="K88" s="295">
        <f t="shared" si="41"/>
        <v>2.5168166569090765E-3</v>
      </c>
      <c r="L88" s="67">
        <f t="shared" si="60"/>
        <v>-0.89006481155756434</v>
      </c>
      <c r="N88" s="48">
        <f t="shared" si="61"/>
        <v>6.9190181518151821</v>
      </c>
      <c r="O88" s="191">
        <f t="shared" si="62"/>
        <v>4.8764877016662247</v>
      </c>
      <c r="P88" s="67">
        <f t="shared" si="63"/>
        <v>-0.29520524521432367</v>
      </c>
    </row>
    <row r="89" spans="1:16" ht="20.100000000000001" customHeight="1" x14ac:dyDescent="0.25">
      <c r="A89" s="45" t="s">
        <v>207</v>
      </c>
      <c r="B89" s="25">
        <v>17.34</v>
      </c>
      <c r="C89" s="188">
        <v>11.75</v>
      </c>
      <c r="D89" s="345">
        <f t="shared" si="38"/>
        <v>2.0312631786105887E-3</v>
      </c>
      <c r="E89" s="295">
        <f t="shared" si="39"/>
        <v>1.1728267520284916E-3</v>
      </c>
      <c r="F89" s="67">
        <f t="shared" si="34"/>
        <v>-0.32237600922722032</v>
      </c>
      <c r="H89" s="25">
        <v>11.333</v>
      </c>
      <c r="I89" s="188">
        <v>15.81</v>
      </c>
      <c r="J89" s="294">
        <f t="shared" si="40"/>
        <v>1.9352410590087153E-3</v>
      </c>
      <c r="K89" s="295">
        <f t="shared" si="41"/>
        <v>2.1580904298585802E-3</v>
      </c>
      <c r="L89" s="67">
        <f t="shared" si="60"/>
        <v>0.39504103061854762</v>
      </c>
      <c r="N89" s="48">
        <f t="shared" si="61"/>
        <v>6.5357554786620531</v>
      </c>
      <c r="O89" s="191">
        <f t="shared" si="62"/>
        <v>13.455319148936171</v>
      </c>
      <c r="P89" s="67">
        <f t="shared" si="63"/>
        <v>1.0587243805043078</v>
      </c>
    </row>
    <row r="90" spans="1:16" ht="20.100000000000001" customHeight="1" x14ac:dyDescent="0.25">
      <c r="A90" s="45" t="s">
        <v>205</v>
      </c>
      <c r="B90" s="25">
        <v>39.049999999999997</v>
      </c>
      <c r="C90" s="188">
        <v>21.71</v>
      </c>
      <c r="D90" s="345">
        <f t="shared" si="38"/>
        <v>4.5744421640567176E-3</v>
      </c>
      <c r="E90" s="295">
        <f t="shared" si="39"/>
        <v>2.1669845775777494E-3</v>
      </c>
      <c r="F90" s="67">
        <f t="shared" si="34"/>
        <v>-0.44404609475032003</v>
      </c>
      <c r="H90" s="25">
        <v>58.134999999999998</v>
      </c>
      <c r="I90" s="188">
        <v>14.669</v>
      </c>
      <c r="J90" s="294">
        <f t="shared" si="40"/>
        <v>9.9272248270953541E-3</v>
      </c>
      <c r="K90" s="295">
        <f t="shared" si="41"/>
        <v>2.0023420945980718E-3</v>
      </c>
      <c r="L90" s="67">
        <f t="shared" si="60"/>
        <v>-0.74767351853444564</v>
      </c>
      <c r="N90" s="48">
        <f t="shared" si="61"/>
        <v>14.887323943661972</v>
      </c>
      <c r="O90" s="191">
        <f t="shared" si="62"/>
        <v>6.7567941040994928</v>
      </c>
      <c r="P90" s="67">
        <f t="shared" si="63"/>
        <v>-0.54613776594979757</v>
      </c>
    </row>
    <row r="91" spans="1:16" ht="20.100000000000001" customHeight="1" x14ac:dyDescent="0.25">
      <c r="A91" s="45" t="s">
        <v>192</v>
      </c>
      <c r="B91" s="25"/>
      <c r="C91" s="188">
        <v>30.48</v>
      </c>
      <c r="D91" s="345">
        <f t="shared" si="38"/>
        <v>0</v>
      </c>
      <c r="E91" s="295">
        <f t="shared" si="39"/>
        <v>3.0423625022832699E-3</v>
      </c>
      <c r="F91" s="67"/>
      <c r="H91" s="25"/>
      <c r="I91" s="188">
        <v>14.209</v>
      </c>
      <c r="J91" s="294">
        <f t="shared" si="40"/>
        <v>0</v>
      </c>
      <c r="K91" s="295">
        <f t="shared" si="41"/>
        <v>1.9395513547033881E-3</v>
      </c>
      <c r="L91" s="67"/>
      <c r="N91" s="48"/>
      <c r="O91" s="191">
        <f t="shared" si="62"/>
        <v>4.6617454068241475</v>
      </c>
      <c r="P91" s="67"/>
    </row>
    <row r="92" spans="1:16" ht="20.100000000000001" customHeight="1" x14ac:dyDescent="0.25">
      <c r="A92" s="45" t="s">
        <v>225</v>
      </c>
      <c r="B92" s="25">
        <v>7.93</v>
      </c>
      <c r="C92" s="188">
        <v>17.47</v>
      </c>
      <c r="D92" s="345">
        <f t="shared" si="38"/>
        <v>9.2894561743840653E-4</v>
      </c>
      <c r="E92" s="295">
        <f t="shared" si="39"/>
        <v>1.7437687964202337E-3</v>
      </c>
      <c r="F92" s="67">
        <f t="shared" ref="F92" si="64">(C92-B92)/B92</f>
        <v>1.2030264817150063</v>
      </c>
      <c r="H92" s="25">
        <v>4.0359999999999996</v>
      </c>
      <c r="I92" s="188">
        <v>11.253</v>
      </c>
      <c r="J92" s="294">
        <f t="shared" si="40"/>
        <v>6.8919376283059855E-4</v>
      </c>
      <c r="K92" s="295">
        <f t="shared" si="41"/>
        <v>1.536052600075813E-3</v>
      </c>
      <c r="L92" s="67">
        <f t="shared" si="60"/>
        <v>1.7881565906838457</v>
      </c>
      <c r="N92" s="48">
        <f t="shared" si="61"/>
        <v>5.0895334174022704</v>
      </c>
      <c r="O92" s="191">
        <f t="shared" si="62"/>
        <v>6.4413279908414438</v>
      </c>
      <c r="P92" s="67">
        <f t="shared" si="63"/>
        <v>0.26560284854738958</v>
      </c>
    </row>
    <row r="93" spans="1:16" ht="20.100000000000001" customHeight="1" x14ac:dyDescent="0.25">
      <c r="A93" s="45" t="s">
        <v>208</v>
      </c>
      <c r="B93" s="25"/>
      <c r="C93" s="188">
        <v>17.78</v>
      </c>
      <c r="D93" s="345">
        <f t="shared" si="38"/>
        <v>0</v>
      </c>
      <c r="E93" s="295">
        <f t="shared" si="39"/>
        <v>1.774711459665241E-3</v>
      </c>
      <c r="F93" s="67"/>
      <c r="H93" s="25"/>
      <c r="I93" s="188">
        <v>10.577999999999999</v>
      </c>
      <c r="J93" s="294">
        <f t="shared" si="40"/>
        <v>0</v>
      </c>
      <c r="K93" s="295">
        <f t="shared" si="41"/>
        <v>1.4439140143607881E-3</v>
      </c>
      <c r="L93" s="67"/>
      <c r="N93" s="48"/>
      <c r="O93" s="191">
        <f t="shared" si="37"/>
        <v>5.9493813273340823</v>
      </c>
      <c r="P93" s="67"/>
    </row>
    <row r="94" spans="1:16" ht="20.100000000000001" customHeight="1" x14ac:dyDescent="0.25">
      <c r="A94" s="45" t="s">
        <v>226</v>
      </c>
      <c r="B94" s="25">
        <v>9.86</v>
      </c>
      <c r="C94" s="188">
        <v>15.39</v>
      </c>
      <c r="D94" s="345">
        <f t="shared" si="38"/>
        <v>1.1550320035236682E-3</v>
      </c>
      <c r="E94" s="295">
        <f t="shared" si="39"/>
        <v>1.5361535075505094E-3</v>
      </c>
      <c r="F94" s="67">
        <f t="shared" ref="F94" si="65">(C94-B94)/B94</f>
        <v>0.56085192697768782</v>
      </c>
      <c r="H94" s="25">
        <v>5.2320000000000002</v>
      </c>
      <c r="I94" s="188">
        <v>8.5</v>
      </c>
      <c r="J94" s="294">
        <f t="shared" si="40"/>
        <v>8.9342462020061751E-4</v>
      </c>
      <c r="K94" s="295">
        <f t="shared" ref="K94" si="66">I94/$I$96</f>
        <v>1.1602636719669785E-3</v>
      </c>
      <c r="L94" s="67">
        <f t="shared" ref="L94" si="67">(I94-H94)/H94</f>
        <v>0.624617737003058</v>
      </c>
      <c r="N94" s="48">
        <f t="shared" si="36"/>
        <v>5.3062880324543613</v>
      </c>
      <c r="O94" s="191">
        <f t="shared" si="37"/>
        <v>5.523066926575698</v>
      </c>
      <c r="P94" s="67">
        <f t="shared" ref="P94" si="68">(O94-N94)/N94</f>
        <v>4.0853209022102051E-2</v>
      </c>
    </row>
    <row r="95" spans="1:16" ht="20.100000000000001" customHeight="1" thickBot="1" x14ac:dyDescent="0.3">
      <c r="A95" s="14" t="s">
        <v>17</v>
      </c>
      <c r="B95" s="25">
        <f>B96-SUM(B68:B94)</f>
        <v>484.29999999999563</v>
      </c>
      <c r="C95" s="190">
        <f>C96-SUM(C68:C94)</f>
        <v>136.07000000000153</v>
      </c>
      <c r="D95" s="345">
        <f t="shared" si="38"/>
        <v>5.6732454290720838E-2</v>
      </c>
      <c r="E95" s="295">
        <f t="shared" si="39"/>
        <v>1.3581832863703715E-2</v>
      </c>
      <c r="F95" s="67">
        <f>(C95-B95)/B95</f>
        <v>-0.71903778649596783</v>
      </c>
      <c r="H95" s="25">
        <f>H96-SUM(H68:H94)</f>
        <v>314.81500000000051</v>
      </c>
      <c r="I95" s="190">
        <f>I96-SUM(I68:I94)</f>
        <v>93.84400000000096</v>
      </c>
      <c r="J95" s="294">
        <f t="shared" si="40"/>
        <v>5.3758308831891789E-2</v>
      </c>
      <c r="K95" s="295">
        <f t="shared" si="41"/>
        <v>1.2809856944949441E-2</v>
      </c>
      <c r="L95" s="67">
        <f>(I95-H95)/H95</f>
        <v>-0.70190746946619187</v>
      </c>
      <c r="N95" s="48">
        <f t="shared" si="36"/>
        <v>6.5004129671691793</v>
      </c>
      <c r="O95" s="191">
        <f t="shared" si="37"/>
        <v>6.896744322775036</v>
      </c>
      <c r="P95" s="67">
        <f>(O95-N95)/N95</f>
        <v>6.0970181065042768E-2</v>
      </c>
    </row>
    <row r="96" spans="1:16" ht="26.25" customHeight="1" thickBot="1" x14ac:dyDescent="0.3">
      <c r="A96" s="18" t="s">
        <v>18</v>
      </c>
      <c r="B96" s="23">
        <v>8536.5599999999959</v>
      </c>
      <c r="C96" s="193">
        <v>10018.529999999997</v>
      </c>
      <c r="D96" s="341">
        <f>SUM(D68:D95)</f>
        <v>1</v>
      </c>
      <c r="E96" s="342">
        <f>SUM(E68:E95)</f>
        <v>1.0000000000000007</v>
      </c>
      <c r="F96" s="72">
        <f>(C96-B96)/B96</f>
        <v>0.17360271584807016</v>
      </c>
      <c r="G96" s="2"/>
      <c r="H96" s="23">
        <v>5856.1180000000004</v>
      </c>
      <c r="I96" s="193">
        <v>7325.9210000000003</v>
      </c>
      <c r="J96" s="353">
        <f t="shared" si="40"/>
        <v>1</v>
      </c>
      <c r="K96" s="342">
        <f t="shared" si="41"/>
        <v>1</v>
      </c>
      <c r="L96" s="72">
        <f>(I96-H96)/H96</f>
        <v>0.25098589201925231</v>
      </c>
      <c r="M96" s="2"/>
      <c r="N96" s="44">
        <f t="shared" si="36"/>
        <v>6.8600443269888611</v>
      </c>
      <c r="O96" s="198">
        <f t="shared" si="37"/>
        <v>7.312371176210485</v>
      </c>
      <c r="P96" s="72">
        <f>(O96-N96)/N96</f>
        <v>6.5936432428297109E-2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7 L94 P94 F57 F54:F55 D39:E44 D68:F76 F94 J68:K85 N94 O94 F32:P32 D7:E12 J7:K13 J39:K42 F28:G29 J28:P29 F33:G33 J33:P33 D90:E90 D89:E89 D82:E83 D81:E81 D85:E88 D84:E84 D80:E80 D79:E79 D78:F78 D77:E77 F31:G31 G30 J31:P31 J30:K30 M30 O30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EBBA2CF-A6C0-4D13-A2AD-6DF30C718B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DBA05C0D-4BA9-4699-BC3D-871947F9DF6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1" id="{5B3B48C3-9834-4B17-9920-5F237F546F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  <x14:conditionalFormatting xmlns:xm="http://schemas.microsoft.com/office/excel/2006/main">
          <x14:cfRule type="iconSet" priority="317" id="{346FFA6F-B3E0-424E-8682-3E3E6E1A03E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322" id="{56912308-91EB-4958-8F67-E6C28FB1DF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0">
    <pageSetUpPr fitToPage="1"/>
  </sheetPr>
  <dimension ref="A1:R8"/>
  <sheetViews>
    <sheetView showGridLines="0" workbookViewId="0">
      <selection activeCell="N22" sqref="N22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6" t="s">
        <v>138</v>
      </c>
    </row>
    <row r="2" spans="1:18" ht="15.75" thickBot="1" x14ac:dyDescent="0.3"/>
    <row r="3" spans="1:18" x14ac:dyDescent="0.25">
      <c r="A3" s="403" t="s">
        <v>16</v>
      </c>
      <c r="B3" s="422"/>
      <c r="C3" s="422"/>
      <c r="D3" s="425" t="s">
        <v>1</v>
      </c>
      <c r="E3" s="421"/>
      <c r="F3" s="425" t="s">
        <v>104</v>
      </c>
      <c r="G3" s="421"/>
      <c r="H3" s="176" t="s">
        <v>0</v>
      </c>
      <c r="J3" s="427" t="s">
        <v>19</v>
      </c>
      <c r="K3" s="421"/>
      <c r="L3" s="419" t="s">
        <v>104</v>
      </c>
      <c r="M3" s="420"/>
      <c r="N3" s="176" t="s">
        <v>0</v>
      </c>
      <c r="P3" s="433" t="s">
        <v>22</v>
      </c>
      <c r="Q3" s="421"/>
      <c r="R3" s="176" t="s">
        <v>0</v>
      </c>
    </row>
    <row r="4" spans="1:18" x14ac:dyDescent="0.25">
      <c r="A4" s="423"/>
      <c r="B4" s="424"/>
      <c r="C4" s="424"/>
      <c r="D4" s="428" t="s">
        <v>56</v>
      </c>
      <c r="E4" s="430"/>
      <c r="F4" s="428" t="str">
        <f>D4</f>
        <v>jan</v>
      </c>
      <c r="G4" s="430"/>
      <c r="H4" s="177" t="s">
        <v>127</v>
      </c>
      <c r="J4" s="431" t="str">
        <f>D4</f>
        <v>jan</v>
      </c>
      <c r="K4" s="430"/>
      <c r="L4" s="432" t="str">
        <f>D4</f>
        <v>jan</v>
      </c>
      <c r="M4" s="418"/>
      <c r="N4" s="177" t="str">
        <f>H4</f>
        <v>2022/2021</v>
      </c>
      <c r="P4" s="431" t="str">
        <f>D4</f>
        <v>jan</v>
      </c>
      <c r="Q4" s="429"/>
      <c r="R4" s="177" t="str">
        <f>N4</f>
        <v>2022/2021</v>
      </c>
    </row>
    <row r="5" spans="1:18" ht="19.5" customHeight="1" thickBot="1" x14ac:dyDescent="0.3">
      <c r="A5" s="404"/>
      <c r="B5" s="434"/>
      <c r="C5" s="434"/>
      <c r="D5" s="120">
        <v>2021</v>
      </c>
      <c r="E5" s="209">
        <v>2022</v>
      </c>
      <c r="F5" s="120">
        <f>D5</f>
        <v>2021</v>
      </c>
      <c r="G5" s="180">
        <f>E5</f>
        <v>2022</v>
      </c>
      <c r="H5" s="221" t="s">
        <v>1</v>
      </c>
      <c r="J5" s="31">
        <f>D5</f>
        <v>2021</v>
      </c>
      <c r="K5" s="180">
        <f>E5</f>
        <v>2022</v>
      </c>
      <c r="L5" s="208">
        <f>F5</f>
        <v>2021</v>
      </c>
      <c r="M5" s="192">
        <f>G5</f>
        <v>2022</v>
      </c>
      <c r="N5" s="357">
        <v>1000</v>
      </c>
      <c r="P5" s="31">
        <f>D5</f>
        <v>2021</v>
      </c>
      <c r="Q5" s="180">
        <f>E5</f>
        <v>2022</v>
      </c>
      <c r="R5" s="221"/>
    </row>
    <row r="6" spans="1:18" ht="24" customHeight="1" x14ac:dyDescent="0.25">
      <c r="A6" s="210" t="s">
        <v>20</v>
      </c>
      <c r="B6" s="12"/>
      <c r="C6" s="12"/>
      <c r="D6" s="212">
        <v>1022.09</v>
      </c>
      <c r="E6" s="213">
        <v>1413.49</v>
      </c>
      <c r="F6" s="345">
        <f>D6/D8</f>
        <v>0.65310934464778658</v>
      </c>
      <c r="G6" s="344">
        <f>E6/E8</f>
        <v>0.77786521676920883</v>
      </c>
      <c r="H6" s="219">
        <f>(E6-D6)/D6</f>
        <v>0.38294083691260061</v>
      </c>
      <c r="I6" s="2"/>
      <c r="J6" s="217">
        <v>419.06699999999995</v>
      </c>
      <c r="K6" s="213">
        <v>563.62099999999998</v>
      </c>
      <c r="L6" s="345">
        <f>J6/J8</f>
        <v>0.52515912032993262</v>
      </c>
      <c r="M6" s="344">
        <f>K6/K8</f>
        <v>0.36240456370971158</v>
      </c>
      <c r="N6" s="219">
        <f>(K6-J6)/J6</f>
        <v>0.3449424555023422</v>
      </c>
      <c r="P6" s="40">
        <f t="shared" ref="P6:Q8" si="0">(J6/D6)*10</f>
        <v>4.1000988171296067</v>
      </c>
      <c r="Q6" s="201">
        <f t="shared" si="0"/>
        <v>3.9874424297306668</v>
      </c>
      <c r="R6" s="219">
        <f>(Q6-P6)/P6</f>
        <v>-2.7476505426717566E-2</v>
      </c>
    </row>
    <row r="7" spans="1:18" ht="24" customHeight="1" thickBot="1" x14ac:dyDescent="0.3">
      <c r="A7" s="210" t="s">
        <v>21</v>
      </c>
      <c r="B7" s="12"/>
      <c r="C7" s="12"/>
      <c r="D7" s="214">
        <v>542.87</v>
      </c>
      <c r="E7" s="215">
        <v>403.65</v>
      </c>
      <c r="F7" s="345">
        <f>D7/D8</f>
        <v>0.34689065535221347</v>
      </c>
      <c r="G7" s="295">
        <f>E7/E8</f>
        <v>0.22213478323079125</v>
      </c>
      <c r="H7" s="70">
        <f t="shared" ref="H7:H8" si="1">(E7-D7)/D7</f>
        <v>-0.25645182087792662</v>
      </c>
      <c r="J7" s="217">
        <v>378.91400000000004</v>
      </c>
      <c r="K7" s="215">
        <v>991.60500000000013</v>
      </c>
      <c r="L7" s="345">
        <f>J7/J8</f>
        <v>0.47484087967006738</v>
      </c>
      <c r="M7" s="295">
        <f>K7/K8</f>
        <v>0.63759543629028836</v>
      </c>
      <c r="N7" s="124">
        <f t="shared" ref="N7:N8" si="2">(K7-J7)/J7</f>
        <v>1.6169658550489028</v>
      </c>
      <c r="P7" s="40">
        <f t="shared" si="0"/>
        <v>6.9798294250925643</v>
      </c>
      <c r="Q7" s="201">
        <f t="shared" si="0"/>
        <v>24.565960609438875</v>
      </c>
      <c r="R7" s="124">
        <f t="shared" ref="R7:R8" si="3">(Q7-P7)/P7</f>
        <v>2.5195646072845239</v>
      </c>
    </row>
    <row r="8" spans="1:18" ht="26.25" customHeight="1" thickBot="1" x14ac:dyDescent="0.3">
      <c r="A8" s="18" t="s">
        <v>12</v>
      </c>
      <c r="B8" s="211"/>
      <c r="C8" s="211"/>
      <c r="D8" s="216">
        <v>1564.96</v>
      </c>
      <c r="E8" s="193">
        <v>1817.1399999999999</v>
      </c>
      <c r="F8" s="341">
        <f>SUM(F6:F7)</f>
        <v>1</v>
      </c>
      <c r="G8" s="342">
        <f>SUM(G6:G7)</f>
        <v>1</v>
      </c>
      <c r="H8" s="218">
        <f t="shared" si="1"/>
        <v>0.16114149882425099</v>
      </c>
      <c r="I8" s="2"/>
      <c r="J8" s="23">
        <v>797.98099999999999</v>
      </c>
      <c r="K8" s="193">
        <v>1555.2260000000001</v>
      </c>
      <c r="L8" s="341">
        <f>SUM(L6:L7)</f>
        <v>1</v>
      </c>
      <c r="M8" s="342">
        <f>SUM(M6:M7)</f>
        <v>1</v>
      </c>
      <c r="N8" s="218">
        <f t="shared" si="2"/>
        <v>0.94895116550394076</v>
      </c>
      <c r="O8" s="2"/>
      <c r="P8" s="35">
        <f t="shared" si="0"/>
        <v>5.099050454963705</v>
      </c>
      <c r="Q8" s="194">
        <f t="shared" si="0"/>
        <v>8.5586471047910457</v>
      </c>
      <c r="R8" s="218">
        <f t="shared" si="3"/>
        <v>0.67847860702370044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890BCA1D-CA98-4C12-8A25-5588C0E3A5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  <x14:conditionalFormatting xmlns:xm="http://schemas.microsoft.com/office/excel/2006/main">
          <x14:cfRule type="iconSet" priority="265" id="{5F6D28D0-E358-4C38-B81A-67CCFBD8B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6" id="{1FD5A1D8-2B51-44DA-ADDB-18820410B1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1">
    <pageSetUpPr fitToPage="1"/>
  </sheetPr>
  <dimension ref="A1:P84"/>
  <sheetViews>
    <sheetView showGridLines="0" workbookViewId="0">
      <selection activeCell="R77" sqref="R77"/>
    </sheetView>
  </sheetViews>
  <sheetFormatPr defaultRowHeight="15" x14ac:dyDescent="0.25"/>
  <cols>
    <col min="1" max="1" width="33.710937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6" t="s">
        <v>139</v>
      </c>
    </row>
    <row r="3" spans="1:16" ht="8.25" customHeight="1" thickBot="1" x14ac:dyDescent="0.3"/>
    <row r="4" spans="1:16" x14ac:dyDescent="0.25">
      <c r="A4" s="437" t="s">
        <v>3</v>
      </c>
      <c r="B4" s="425" t="s">
        <v>1</v>
      </c>
      <c r="C4" s="421"/>
      <c r="D4" s="425" t="s">
        <v>104</v>
      </c>
      <c r="E4" s="421"/>
      <c r="F4" s="176" t="s">
        <v>0</v>
      </c>
      <c r="H4" s="435" t="s">
        <v>19</v>
      </c>
      <c r="I4" s="436"/>
      <c r="J4" s="425" t="s">
        <v>104</v>
      </c>
      <c r="K4" s="426"/>
      <c r="L4" s="176" t="s">
        <v>0</v>
      </c>
      <c r="N4" s="433" t="s">
        <v>22</v>
      </c>
      <c r="O4" s="421"/>
      <c r="P4" s="176" t="s">
        <v>0</v>
      </c>
    </row>
    <row r="5" spans="1:16" x14ac:dyDescent="0.25">
      <c r="A5" s="438"/>
      <c r="B5" s="428" t="s">
        <v>56</v>
      </c>
      <c r="C5" s="430"/>
      <c r="D5" s="428" t="str">
        <f>B5</f>
        <v>jan</v>
      </c>
      <c r="E5" s="430"/>
      <c r="F5" s="177" t="s">
        <v>127</v>
      </c>
      <c r="H5" s="431" t="str">
        <f>B5</f>
        <v>jan</v>
      </c>
      <c r="I5" s="430"/>
      <c r="J5" s="428" t="str">
        <f>B5</f>
        <v>jan</v>
      </c>
      <c r="K5" s="429"/>
      <c r="L5" s="177" t="str">
        <f>F5</f>
        <v>2022/2021</v>
      </c>
      <c r="N5" s="431" t="str">
        <f>B5</f>
        <v>jan</v>
      </c>
      <c r="O5" s="429"/>
      <c r="P5" s="177" t="str">
        <f>L5</f>
        <v>2022/2021</v>
      </c>
    </row>
    <row r="6" spans="1:16" ht="19.5" customHeight="1" thickBot="1" x14ac:dyDescent="0.3">
      <c r="A6" s="439"/>
      <c r="B6" s="120">
        <f>'5'!E6</f>
        <v>2021</v>
      </c>
      <c r="C6" s="180">
        <f>'5'!F6</f>
        <v>2022</v>
      </c>
      <c r="D6" s="120">
        <f>B6</f>
        <v>2021</v>
      </c>
      <c r="E6" s="180">
        <f>C6</f>
        <v>2022</v>
      </c>
      <c r="F6" s="178" t="s">
        <v>1</v>
      </c>
      <c r="H6" s="31">
        <f>B6</f>
        <v>2021</v>
      </c>
      <c r="I6" s="180">
        <f>E6</f>
        <v>2022</v>
      </c>
      <c r="J6" s="120">
        <f>B6</f>
        <v>2021</v>
      </c>
      <c r="K6" s="180">
        <f>C6</f>
        <v>2022</v>
      </c>
      <c r="L6" s="357">
        <v>1000</v>
      </c>
      <c r="N6" s="31">
        <f>B6</f>
        <v>2021</v>
      </c>
      <c r="O6" s="180">
        <f>C6</f>
        <v>2022</v>
      </c>
      <c r="P6" s="178"/>
    </row>
    <row r="7" spans="1:16" ht="20.100000000000001" customHeight="1" x14ac:dyDescent="0.25">
      <c r="A7" s="14" t="s">
        <v>154</v>
      </c>
      <c r="B7" s="46">
        <v>232.92000000000002</v>
      </c>
      <c r="C7" s="195">
        <v>115.89</v>
      </c>
      <c r="D7" s="345">
        <f>B7/$B$33</f>
        <v>0.14883447500255598</v>
      </c>
      <c r="E7" s="344">
        <f>C7/$C$33</f>
        <v>6.3776043673024654E-2</v>
      </c>
      <c r="F7" s="67">
        <f>(C7-B7)/B7</f>
        <v>-0.50244719216898515</v>
      </c>
      <c r="H7" s="46">
        <v>185.995</v>
      </c>
      <c r="I7" s="195">
        <v>595.221</v>
      </c>
      <c r="J7" s="345">
        <f>H7/$H$33</f>
        <v>0.23308199067396343</v>
      </c>
      <c r="K7" s="344">
        <f>I7/$I$33</f>
        <v>0.38272315406249635</v>
      </c>
      <c r="L7" s="67">
        <f>(I7-H7)/H7</f>
        <v>2.2001989300787654</v>
      </c>
      <c r="N7" s="40">
        <f t="shared" ref="N7:N33" si="0">(H7/B7)*10</f>
        <v>7.9853597801820362</v>
      </c>
      <c r="O7" s="200">
        <f t="shared" ref="O7:O33" si="1">(I7/C7)*10</f>
        <v>51.360859435671756</v>
      </c>
      <c r="P7" s="76">
        <f>(O7-N7)/N7</f>
        <v>5.4318779428246273</v>
      </c>
    </row>
    <row r="8" spans="1:16" ht="20.100000000000001" customHeight="1" x14ac:dyDescent="0.25">
      <c r="A8" s="14" t="s">
        <v>153</v>
      </c>
      <c r="B8" s="25">
        <v>263.11</v>
      </c>
      <c r="C8" s="188">
        <v>653.61</v>
      </c>
      <c r="D8" s="345">
        <f t="shared" ref="D8:D32" si="2">B8/$B$33</f>
        <v>0.1681257028933647</v>
      </c>
      <c r="E8" s="295">
        <f t="shared" ref="E8:E32" si="3">C8/$C$33</f>
        <v>0.35969160328868444</v>
      </c>
      <c r="F8" s="67">
        <f t="shared" ref="F8:F33" si="4">(C8-B8)/B8</f>
        <v>1.484170118961651</v>
      </c>
      <c r="H8" s="25">
        <v>62.421000000000006</v>
      </c>
      <c r="I8" s="188">
        <v>194.34700000000001</v>
      </c>
      <c r="J8" s="345">
        <f t="shared" ref="J8:J32" si="5">H8/$H$33</f>
        <v>7.8223666979539627E-2</v>
      </c>
      <c r="K8" s="295">
        <f t="shared" ref="K8:K32" si="6">I8/$I$33</f>
        <v>0.12496383162318531</v>
      </c>
      <c r="L8" s="67">
        <f t="shared" ref="L8:L33" si="7">(I8-H8)/H8</f>
        <v>2.1134874481344417</v>
      </c>
      <c r="N8" s="40">
        <f t="shared" si="0"/>
        <v>2.3724297822203639</v>
      </c>
      <c r="O8" s="201">
        <f t="shared" si="1"/>
        <v>2.9734398188522211</v>
      </c>
      <c r="P8" s="67">
        <f t="shared" ref="P8:P65" si="8">(O8-N8)/N8</f>
        <v>0.25333101157976956</v>
      </c>
    </row>
    <row r="9" spans="1:16" ht="20.100000000000001" customHeight="1" x14ac:dyDescent="0.25">
      <c r="A9" s="14" t="s">
        <v>159</v>
      </c>
      <c r="B9" s="25">
        <v>378.48</v>
      </c>
      <c r="C9" s="188">
        <v>480.93</v>
      </c>
      <c r="D9" s="345">
        <f t="shared" si="2"/>
        <v>0.24184643696963501</v>
      </c>
      <c r="E9" s="295">
        <f t="shared" si="3"/>
        <v>0.26466315198608803</v>
      </c>
      <c r="F9" s="67">
        <f t="shared" si="4"/>
        <v>0.27068801521876978</v>
      </c>
      <c r="H9" s="25">
        <v>151.60300000000001</v>
      </c>
      <c r="I9" s="188">
        <v>194.107</v>
      </c>
      <c r="J9" s="345">
        <f t="shared" si="5"/>
        <v>0.18998322015185826</v>
      </c>
      <c r="K9" s="295">
        <f t="shared" si="6"/>
        <v>0.12480951321544263</v>
      </c>
      <c r="L9" s="67">
        <f t="shared" si="7"/>
        <v>0.28036384504264422</v>
      </c>
      <c r="N9" s="40">
        <f t="shared" si="0"/>
        <v>4.0055749313041638</v>
      </c>
      <c r="O9" s="201">
        <f t="shared" si="1"/>
        <v>4.0360759362069318</v>
      </c>
      <c r="P9" s="67">
        <f t="shared" si="8"/>
        <v>7.6146384541200792E-3</v>
      </c>
    </row>
    <row r="10" spans="1:16" ht="20.100000000000001" customHeight="1" x14ac:dyDescent="0.25">
      <c r="A10" s="14" t="s">
        <v>160</v>
      </c>
      <c r="B10" s="25">
        <v>5.42</v>
      </c>
      <c r="C10" s="188">
        <v>12.5</v>
      </c>
      <c r="D10" s="345">
        <f t="shared" si="2"/>
        <v>3.4633473060014311E-3</v>
      </c>
      <c r="E10" s="295">
        <f t="shared" si="3"/>
        <v>6.8789416335560283E-3</v>
      </c>
      <c r="F10" s="67">
        <f t="shared" si="4"/>
        <v>1.3062730627306274</v>
      </c>
      <c r="H10" s="25">
        <v>1.774</v>
      </c>
      <c r="I10" s="188">
        <v>132.26300000000001</v>
      </c>
      <c r="J10" s="345">
        <f t="shared" si="5"/>
        <v>2.2231105753144501E-3</v>
      </c>
      <c r="K10" s="295">
        <f t="shared" si="6"/>
        <v>8.5044231513619242E-2</v>
      </c>
      <c r="L10" s="67">
        <f t="shared" si="7"/>
        <v>73.556369785794814</v>
      </c>
      <c r="N10" s="40">
        <f t="shared" si="0"/>
        <v>3.2730627306273066</v>
      </c>
      <c r="O10" s="201">
        <f t="shared" si="1"/>
        <v>105.8104</v>
      </c>
      <c r="P10" s="67">
        <f t="shared" si="8"/>
        <v>31.327641939120632</v>
      </c>
    </row>
    <row r="11" spans="1:16" ht="20.100000000000001" customHeight="1" x14ac:dyDescent="0.25">
      <c r="A11" s="14" t="s">
        <v>164</v>
      </c>
      <c r="B11" s="25">
        <v>1.35</v>
      </c>
      <c r="C11" s="188">
        <v>158.69999999999999</v>
      </c>
      <c r="D11" s="345">
        <f t="shared" si="2"/>
        <v>8.6264185666087314E-4</v>
      </c>
      <c r="E11" s="295">
        <f t="shared" si="3"/>
        <v>8.7335042979627325E-2</v>
      </c>
      <c r="F11" s="67">
        <f t="shared" si="4"/>
        <v>116.55555555555554</v>
      </c>
      <c r="H11" s="25">
        <v>0.84799999999999998</v>
      </c>
      <c r="I11" s="188">
        <v>85.692999999999998</v>
      </c>
      <c r="J11" s="345">
        <f t="shared" si="5"/>
        <v>1.062681943555047E-3</v>
      </c>
      <c r="K11" s="295">
        <f t="shared" si="6"/>
        <v>5.5100030477885524E-2</v>
      </c>
      <c r="L11" s="67">
        <f t="shared" si="7"/>
        <v>100.05306603773585</v>
      </c>
      <c r="N11" s="40">
        <f t="shared" si="0"/>
        <v>6.2814814814814817</v>
      </c>
      <c r="O11" s="201">
        <f t="shared" si="1"/>
        <v>5.3996849401386271</v>
      </c>
      <c r="P11" s="67">
        <f t="shared" si="8"/>
        <v>-0.14038034561472332</v>
      </c>
    </row>
    <row r="12" spans="1:16" ht="20.100000000000001" customHeight="1" x14ac:dyDescent="0.25">
      <c r="A12" s="14" t="s">
        <v>170</v>
      </c>
      <c r="B12" s="25">
        <v>65.88</v>
      </c>
      <c r="C12" s="188">
        <v>92.56</v>
      </c>
      <c r="D12" s="345">
        <f t="shared" si="2"/>
        <v>4.2096922605050602E-2</v>
      </c>
      <c r="E12" s="295">
        <f t="shared" si="3"/>
        <v>5.0937187008155679E-2</v>
      </c>
      <c r="F12" s="67">
        <f t="shared" si="4"/>
        <v>0.40497874924104443</v>
      </c>
      <c r="H12" s="25">
        <v>39.433999999999997</v>
      </c>
      <c r="I12" s="188">
        <v>83.117999999999995</v>
      </c>
      <c r="J12" s="345">
        <f t="shared" si="5"/>
        <v>4.9417216700648262E-2</v>
      </c>
      <c r="K12" s="295">
        <f t="shared" si="6"/>
        <v>5.3444322561479803E-2</v>
      </c>
      <c r="L12" s="67">
        <f t="shared" si="7"/>
        <v>1.1077750164832378</v>
      </c>
      <c r="N12" s="40">
        <f t="shared" si="0"/>
        <v>5.9857316332726178</v>
      </c>
      <c r="O12" s="201">
        <f t="shared" si="1"/>
        <v>8.9799049265341395</v>
      </c>
      <c r="P12" s="67">
        <f t="shared" si="8"/>
        <v>0.50021843221602935</v>
      </c>
    </row>
    <row r="13" spans="1:16" ht="20.100000000000001" customHeight="1" x14ac:dyDescent="0.25">
      <c r="A13" s="14" t="s">
        <v>156</v>
      </c>
      <c r="B13" s="25">
        <v>69.38</v>
      </c>
      <c r="C13" s="188">
        <v>77.739999999999995</v>
      </c>
      <c r="D13" s="345">
        <f t="shared" si="2"/>
        <v>4.4333401492689904E-2</v>
      </c>
      <c r="E13" s="295">
        <f t="shared" si="3"/>
        <v>4.2781513807411645E-2</v>
      </c>
      <c r="F13" s="67">
        <f t="shared" si="4"/>
        <v>0.12049582012107235</v>
      </c>
      <c r="H13" s="25">
        <v>31.72</v>
      </c>
      <c r="I13" s="188">
        <v>48.292000000000002</v>
      </c>
      <c r="J13" s="345">
        <f t="shared" si="5"/>
        <v>3.9750319869771338E-2</v>
      </c>
      <c r="K13" s="295">
        <f t="shared" si="6"/>
        <v>3.1051435611287363E-2</v>
      </c>
      <c r="L13" s="67">
        <f t="shared" si="7"/>
        <v>0.52244640605296355</v>
      </c>
      <c r="N13" s="40">
        <f t="shared" si="0"/>
        <v>4.5719227443067165</v>
      </c>
      <c r="O13" s="201">
        <f t="shared" si="1"/>
        <v>6.2119886802161055</v>
      </c>
      <c r="P13" s="67">
        <f t="shared" si="8"/>
        <v>0.35872564512419108</v>
      </c>
    </row>
    <row r="14" spans="1:16" ht="20.100000000000001" customHeight="1" x14ac:dyDescent="0.25">
      <c r="A14" s="14" t="s">
        <v>172</v>
      </c>
      <c r="B14" s="25">
        <v>1.8</v>
      </c>
      <c r="C14" s="188">
        <v>16.75</v>
      </c>
      <c r="D14" s="345">
        <f t="shared" si="2"/>
        <v>1.1501891422144976E-3</v>
      </c>
      <c r="E14" s="295">
        <f t="shared" si="3"/>
        <v>9.2177817889650768E-3</v>
      </c>
      <c r="F14" s="67">
        <f t="shared" si="4"/>
        <v>8.3055555555555554</v>
      </c>
      <c r="H14" s="25">
        <v>4.617</v>
      </c>
      <c r="I14" s="188">
        <v>35.661999999999999</v>
      </c>
      <c r="J14" s="345">
        <f t="shared" si="5"/>
        <v>5.7858520440962884E-3</v>
      </c>
      <c r="K14" s="295">
        <f t="shared" si="6"/>
        <v>2.293042940382941E-2</v>
      </c>
      <c r="L14" s="67">
        <f t="shared" si="7"/>
        <v>6.7240632445310808</v>
      </c>
      <c r="N14" s="40">
        <f t="shared" si="0"/>
        <v>25.65</v>
      </c>
      <c r="O14" s="201">
        <f t="shared" si="1"/>
        <v>21.290746268656715</v>
      </c>
      <c r="P14" s="67">
        <f t="shared" si="8"/>
        <v>-0.16995141252800328</v>
      </c>
    </row>
    <row r="15" spans="1:16" ht="20.100000000000001" customHeight="1" x14ac:dyDescent="0.25">
      <c r="A15" s="14" t="s">
        <v>174</v>
      </c>
      <c r="B15" s="25">
        <v>0.04</v>
      </c>
      <c r="C15" s="188">
        <v>0.23</v>
      </c>
      <c r="D15" s="345">
        <f t="shared" si="2"/>
        <v>2.5559758715877723E-5</v>
      </c>
      <c r="E15" s="295">
        <f t="shared" si="3"/>
        <v>1.2657252605743091E-4</v>
      </c>
      <c r="F15" s="67">
        <f t="shared" si="4"/>
        <v>4.75</v>
      </c>
      <c r="H15" s="25">
        <v>0.154</v>
      </c>
      <c r="I15" s="188">
        <v>27.501000000000001</v>
      </c>
      <c r="J15" s="345">
        <f t="shared" si="5"/>
        <v>1.9298705107013826E-4</v>
      </c>
      <c r="K15" s="295">
        <f t="shared" si="6"/>
        <v>1.7682960547213075E-2</v>
      </c>
      <c r="L15" s="67">
        <f t="shared" si="7"/>
        <v>177.5779220779221</v>
      </c>
      <c r="N15" s="40">
        <f t="shared" si="0"/>
        <v>38.5</v>
      </c>
      <c r="O15" s="201">
        <f t="shared" si="1"/>
        <v>1195.695652173913</v>
      </c>
      <c r="P15" s="67">
        <f t="shared" si="8"/>
        <v>30.057029926595142</v>
      </c>
    </row>
    <row r="16" spans="1:16" ht="20.100000000000001" customHeight="1" x14ac:dyDescent="0.25">
      <c r="A16" s="14" t="s">
        <v>168</v>
      </c>
      <c r="B16" s="25">
        <v>2.6</v>
      </c>
      <c r="C16" s="188">
        <v>22.88</v>
      </c>
      <c r="D16" s="345">
        <f t="shared" si="2"/>
        <v>1.661384316532052E-3</v>
      </c>
      <c r="E16" s="295">
        <f t="shared" si="3"/>
        <v>1.2591214766060952E-2</v>
      </c>
      <c r="F16" s="67">
        <f t="shared" si="4"/>
        <v>7.7999999999999989</v>
      </c>
      <c r="H16" s="25">
        <v>3.1960000000000002</v>
      </c>
      <c r="I16" s="188">
        <v>25.303000000000001</v>
      </c>
      <c r="J16" s="345">
        <f t="shared" si="5"/>
        <v>4.0051078910400125E-3</v>
      </c>
      <c r="K16" s="295">
        <f t="shared" si="6"/>
        <v>1.6269661129636463E-2</v>
      </c>
      <c r="L16" s="67">
        <f t="shared" si="7"/>
        <v>6.9170838548185225</v>
      </c>
      <c r="N16" s="40">
        <f t="shared" si="0"/>
        <v>12.292307692307693</v>
      </c>
      <c r="O16" s="201">
        <f t="shared" si="1"/>
        <v>11.059003496503497</v>
      </c>
      <c r="P16" s="67">
        <f t="shared" si="8"/>
        <v>-0.10033138013425877</v>
      </c>
    </row>
    <row r="17" spans="1:16" ht="20.100000000000001" customHeight="1" x14ac:dyDescent="0.25">
      <c r="A17" s="14" t="s">
        <v>162</v>
      </c>
      <c r="B17" s="25">
        <v>263.48</v>
      </c>
      <c r="C17" s="188">
        <v>44.68</v>
      </c>
      <c r="D17" s="345">
        <f t="shared" si="2"/>
        <v>0.16836213066148656</v>
      </c>
      <c r="E17" s="295">
        <f t="shared" si="3"/>
        <v>2.4588088974982665E-2</v>
      </c>
      <c r="F17" s="67">
        <f t="shared" si="4"/>
        <v>-0.83042356156064978</v>
      </c>
      <c r="H17" s="25">
        <v>102.604</v>
      </c>
      <c r="I17" s="188">
        <v>19.55</v>
      </c>
      <c r="J17" s="345">
        <f t="shared" si="5"/>
        <v>0.12857950251948355</v>
      </c>
      <c r="K17" s="295">
        <f t="shared" si="6"/>
        <v>1.2570520297371572E-2</v>
      </c>
      <c r="L17" s="67">
        <f t="shared" si="7"/>
        <v>-0.80946161943004169</v>
      </c>
      <c r="N17" s="40">
        <f t="shared" si="0"/>
        <v>3.8941855169272803</v>
      </c>
      <c r="O17" s="201">
        <f t="shared" si="1"/>
        <v>4.3755595344673228</v>
      </c>
      <c r="P17" s="67">
        <f t="shared" si="8"/>
        <v>0.1236135298248123</v>
      </c>
    </row>
    <row r="18" spans="1:16" ht="20.100000000000001" customHeight="1" x14ac:dyDescent="0.25">
      <c r="A18" s="14" t="s">
        <v>165</v>
      </c>
      <c r="B18" s="25">
        <v>20.72</v>
      </c>
      <c r="C18" s="188">
        <v>8.8699999999999992</v>
      </c>
      <c r="D18" s="345">
        <f t="shared" si="2"/>
        <v>1.3239955014824658E-2</v>
      </c>
      <c r="E18" s="295">
        <f t="shared" si="3"/>
        <v>4.8812969831713571E-3</v>
      </c>
      <c r="F18" s="67">
        <f t="shared" ref="F18:F32" si="9">(C18-B18)/B18</f>
        <v>-0.57191119691119696</v>
      </c>
      <c r="H18" s="25">
        <v>11.986000000000001</v>
      </c>
      <c r="I18" s="188">
        <v>16.524000000000001</v>
      </c>
      <c r="J18" s="345">
        <f t="shared" si="5"/>
        <v>1.5020407754069334E-2</v>
      </c>
      <c r="K18" s="295">
        <f t="shared" si="6"/>
        <v>1.0624822373082755E-2</v>
      </c>
      <c r="L18" s="67">
        <f t="shared" ref="L18:L31" si="10">(I18-H18)/H18</f>
        <v>0.37860837643917905</v>
      </c>
      <c r="N18" s="40">
        <f t="shared" si="0"/>
        <v>5.7847490347490353</v>
      </c>
      <c r="O18" s="201">
        <f t="shared" si="1"/>
        <v>18.629086809470124</v>
      </c>
      <c r="P18" s="67">
        <f t="shared" ref="P18:P23" si="11">(O18-N18)/N18</f>
        <v>2.2203794317722418</v>
      </c>
    </row>
    <row r="19" spans="1:16" ht="20.100000000000001" customHeight="1" x14ac:dyDescent="0.25">
      <c r="A19" s="14" t="s">
        <v>194</v>
      </c>
      <c r="B19" s="25"/>
      <c r="C19" s="188">
        <v>13.44</v>
      </c>
      <c r="D19" s="345">
        <f t="shared" si="2"/>
        <v>0</v>
      </c>
      <c r="E19" s="295">
        <f t="shared" si="3"/>
        <v>7.396238044399441E-3</v>
      </c>
      <c r="F19" s="67"/>
      <c r="H19" s="25"/>
      <c r="I19" s="188">
        <v>15.08</v>
      </c>
      <c r="J19" s="345">
        <f t="shared" si="5"/>
        <v>0</v>
      </c>
      <c r="K19" s="295">
        <f t="shared" si="6"/>
        <v>9.6963399531643634E-3</v>
      </c>
      <c r="L19" s="67"/>
      <c r="N19" s="40"/>
      <c r="O19" s="201">
        <f t="shared" si="1"/>
        <v>11.220238095238095</v>
      </c>
      <c r="P19" s="67"/>
    </row>
    <row r="20" spans="1:16" ht="20.100000000000001" customHeight="1" x14ac:dyDescent="0.25">
      <c r="A20" s="14" t="s">
        <v>158</v>
      </c>
      <c r="B20" s="25">
        <v>16.37</v>
      </c>
      <c r="C20" s="188">
        <v>20.34</v>
      </c>
      <c r="D20" s="345">
        <f t="shared" si="2"/>
        <v>1.0460331254472958E-2</v>
      </c>
      <c r="E20" s="295">
        <f t="shared" si="3"/>
        <v>1.1193413826122369E-2</v>
      </c>
      <c r="F20" s="67">
        <f t="shared" si="9"/>
        <v>0.24251679902260223</v>
      </c>
      <c r="H20" s="25">
        <v>9.6020000000000003</v>
      </c>
      <c r="I20" s="188">
        <v>12.333</v>
      </c>
      <c r="J20" s="345">
        <f t="shared" si="5"/>
        <v>1.203286795049005E-2</v>
      </c>
      <c r="K20" s="295">
        <f t="shared" si="6"/>
        <v>7.9300371778763985E-3</v>
      </c>
      <c r="L20" s="67">
        <f t="shared" si="10"/>
        <v>0.28441991251822535</v>
      </c>
      <c r="N20" s="40">
        <f t="shared" si="0"/>
        <v>5.86560781918143</v>
      </c>
      <c r="O20" s="201">
        <f t="shared" si="1"/>
        <v>6.0634218289085551</v>
      </c>
      <c r="P20" s="67">
        <f t="shared" si="11"/>
        <v>3.372438387037114E-2</v>
      </c>
    </row>
    <row r="21" spans="1:16" ht="20.100000000000001" customHeight="1" x14ac:dyDescent="0.25">
      <c r="A21" s="14" t="s">
        <v>155</v>
      </c>
      <c r="B21" s="25">
        <v>13.62</v>
      </c>
      <c r="C21" s="188">
        <v>17.059999999999999</v>
      </c>
      <c r="D21" s="345">
        <f t="shared" si="2"/>
        <v>8.7030978427563629E-3</v>
      </c>
      <c r="E21" s="295">
        <f t="shared" si="3"/>
        <v>9.3883795414772663E-3</v>
      </c>
      <c r="F21" s="67">
        <f t="shared" si="9"/>
        <v>0.25256975036710716</v>
      </c>
      <c r="H21" s="25">
        <v>10.375</v>
      </c>
      <c r="I21" s="188">
        <v>11.988</v>
      </c>
      <c r="J21" s="345">
        <f t="shared" si="5"/>
        <v>1.3001562693848601E-2</v>
      </c>
      <c r="K21" s="295">
        <f t="shared" si="6"/>
        <v>7.7082044667463115E-3</v>
      </c>
      <c r="L21" s="67">
        <f t="shared" si="10"/>
        <v>0.15546987951807226</v>
      </c>
      <c r="N21" s="40">
        <f t="shared" si="0"/>
        <v>7.6174743024963298</v>
      </c>
      <c r="O21" s="201">
        <f t="shared" si="1"/>
        <v>7.0269636576787811</v>
      </c>
      <c r="P21" s="67">
        <f t="shared" si="11"/>
        <v>-7.7520529950988085E-2</v>
      </c>
    </row>
    <row r="22" spans="1:16" ht="20.100000000000001" customHeight="1" x14ac:dyDescent="0.25">
      <c r="A22" s="14" t="s">
        <v>173</v>
      </c>
      <c r="B22" s="25">
        <v>21.3</v>
      </c>
      <c r="C22" s="188">
        <v>18</v>
      </c>
      <c r="D22" s="345">
        <f t="shared" si="2"/>
        <v>1.3610571516204888E-2</v>
      </c>
      <c r="E22" s="295">
        <f t="shared" si="3"/>
        <v>9.9056759523206799E-3</v>
      </c>
      <c r="F22" s="67">
        <f t="shared" si="9"/>
        <v>-0.15492957746478875</v>
      </c>
      <c r="H22" s="25">
        <v>15.651999999999999</v>
      </c>
      <c r="I22" s="188">
        <v>11.2</v>
      </c>
      <c r="J22" s="345">
        <f t="shared" si="5"/>
        <v>1.9614502099674053E-2</v>
      </c>
      <c r="K22" s="295">
        <f t="shared" si="6"/>
        <v>7.2015256946578819E-3</v>
      </c>
      <c r="L22" s="67">
        <f t="shared" si="10"/>
        <v>-0.28443649373881935</v>
      </c>
      <c r="N22" s="40">
        <f t="shared" si="0"/>
        <v>7.3483568075117365</v>
      </c>
      <c r="O22" s="201">
        <f t="shared" si="1"/>
        <v>6.2222222222222223</v>
      </c>
      <c r="P22" s="67">
        <f t="shared" si="11"/>
        <v>-0.15324985092426943</v>
      </c>
    </row>
    <row r="23" spans="1:16" ht="20.100000000000001" customHeight="1" x14ac:dyDescent="0.25">
      <c r="A23" s="14" t="s">
        <v>157</v>
      </c>
      <c r="B23" s="25">
        <v>16.489999999999998</v>
      </c>
      <c r="C23" s="188">
        <v>24</v>
      </c>
      <c r="D23" s="345">
        <f t="shared" si="2"/>
        <v>1.053701053062059E-2</v>
      </c>
      <c r="E23" s="295">
        <f t="shared" si="3"/>
        <v>1.3207567936427574E-2</v>
      </c>
      <c r="F23" s="67">
        <f t="shared" si="9"/>
        <v>0.45542753183747742</v>
      </c>
      <c r="H23" s="25">
        <v>17.757999999999999</v>
      </c>
      <c r="I23" s="188">
        <v>10.355</v>
      </c>
      <c r="J23" s="345">
        <f t="shared" si="5"/>
        <v>2.2253662681191656E-2</v>
      </c>
      <c r="K23" s="295">
        <f t="shared" si="6"/>
        <v>6.6581963007305688E-3</v>
      </c>
      <c r="L23" s="67">
        <f t="shared" si="10"/>
        <v>-0.41688253181664597</v>
      </c>
      <c r="N23" s="40">
        <f t="shared" si="0"/>
        <v>10.7689508793208</v>
      </c>
      <c r="O23" s="201">
        <f t="shared" si="1"/>
        <v>4.3145833333333332</v>
      </c>
      <c r="P23" s="67">
        <f t="shared" si="11"/>
        <v>-0.59934970623568717</v>
      </c>
    </row>
    <row r="24" spans="1:16" ht="20.100000000000001" customHeight="1" x14ac:dyDescent="0.25">
      <c r="A24" s="14" t="s">
        <v>199</v>
      </c>
      <c r="B24" s="25"/>
      <c r="C24" s="188">
        <v>3.4699999999999998</v>
      </c>
      <c r="D24" s="345">
        <f t="shared" si="2"/>
        <v>0</v>
      </c>
      <c r="E24" s="295">
        <f t="shared" si="3"/>
        <v>1.9095941974751533E-3</v>
      </c>
      <c r="F24" s="67"/>
      <c r="H24" s="25"/>
      <c r="I24" s="188">
        <v>9.7759999999999998</v>
      </c>
      <c r="J24" s="345">
        <f t="shared" si="5"/>
        <v>0</v>
      </c>
      <c r="K24" s="295">
        <f t="shared" si="6"/>
        <v>6.28590314205138E-3</v>
      </c>
      <c r="L24" s="67"/>
      <c r="N24" s="40"/>
      <c r="O24" s="201">
        <f t="shared" si="1"/>
        <v>28.172910662824208</v>
      </c>
      <c r="P24" s="67"/>
    </row>
    <row r="25" spans="1:16" ht="20.100000000000001" customHeight="1" x14ac:dyDescent="0.25">
      <c r="A25" s="14" t="s">
        <v>175</v>
      </c>
      <c r="B25" s="25">
        <v>2.72</v>
      </c>
      <c r="C25" s="188">
        <v>9.4600000000000009</v>
      </c>
      <c r="D25" s="345">
        <f t="shared" si="2"/>
        <v>1.7380635926796853E-3</v>
      </c>
      <c r="E25" s="295">
        <f t="shared" si="3"/>
        <v>5.2059830282752025E-3</v>
      </c>
      <c r="F25" s="67">
        <f t="shared" si="9"/>
        <v>2.4779411764705883</v>
      </c>
      <c r="H25" s="25">
        <v>3.41</v>
      </c>
      <c r="I25" s="188">
        <v>9.4139999999999997</v>
      </c>
      <c r="J25" s="345">
        <f t="shared" si="5"/>
        <v>4.2732847022673472E-3</v>
      </c>
      <c r="K25" s="295">
        <f t="shared" si="6"/>
        <v>6.0531395437061876E-3</v>
      </c>
      <c r="L25" s="67">
        <f t="shared" si="10"/>
        <v>1.7607038123167154</v>
      </c>
      <c r="N25" s="40">
        <f t="shared" ref="N25:N28" si="12">(H25/B25)*10</f>
        <v>12.536764705882353</v>
      </c>
      <c r="O25" s="201">
        <f t="shared" ref="O25:O28" si="13">(I25/C25)*10</f>
        <v>9.9513742071881595</v>
      </c>
      <c r="P25" s="67">
        <f t="shared" ref="P25:P28" si="14">(O25-N25)/N25</f>
        <v>-0.2062246966700354</v>
      </c>
    </row>
    <row r="26" spans="1:16" ht="20.100000000000001" customHeight="1" x14ac:dyDescent="0.25">
      <c r="A26" s="14" t="s">
        <v>183</v>
      </c>
      <c r="B26" s="25">
        <v>0.89</v>
      </c>
      <c r="C26" s="188">
        <v>3.14</v>
      </c>
      <c r="D26" s="345">
        <f t="shared" si="2"/>
        <v>5.687046314282793E-4</v>
      </c>
      <c r="E26" s="295">
        <f t="shared" si="3"/>
        <v>1.7279901383492743E-3</v>
      </c>
      <c r="F26" s="67">
        <f t="shared" si="9"/>
        <v>2.5280898876404496</v>
      </c>
      <c r="H26" s="25">
        <v>0.67</v>
      </c>
      <c r="I26" s="188">
        <v>4.1660000000000004</v>
      </c>
      <c r="J26" s="345">
        <f t="shared" si="5"/>
        <v>8.3961898842203019E-4</v>
      </c>
      <c r="K26" s="295">
        <f t="shared" si="6"/>
        <v>2.6787103610664944E-3</v>
      </c>
      <c r="L26" s="67">
        <f t="shared" si="10"/>
        <v>5.2179104477611942</v>
      </c>
      <c r="N26" s="40">
        <f t="shared" si="12"/>
        <v>7.5280898876404496</v>
      </c>
      <c r="O26" s="201">
        <f t="shared" si="13"/>
        <v>13.267515923566879</v>
      </c>
      <c r="P26" s="67">
        <f t="shared" si="14"/>
        <v>0.7624013689514213</v>
      </c>
    </row>
    <row r="27" spans="1:16" ht="20.100000000000001" customHeight="1" x14ac:dyDescent="0.25">
      <c r="A27" s="14" t="s">
        <v>188</v>
      </c>
      <c r="B27" s="25"/>
      <c r="C27" s="188">
        <v>4.84</v>
      </c>
      <c r="D27" s="345">
        <f t="shared" si="2"/>
        <v>0</v>
      </c>
      <c r="E27" s="295">
        <f t="shared" si="3"/>
        <v>2.6635262005128939E-3</v>
      </c>
      <c r="F27" s="67"/>
      <c r="H27" s="25"/>
      <c r="I27" s="188">
        <v>3.145</v>
      </c>
      <c r="J27" s="345">
        <f t="shared" si="5"/>
        <v>0</v>
      </c>
      <c r="K27" s="295">
        <f t="shared" si="6"/>
        <v>2.0222141347945571E-3</v>
      </c>
      <c r="L27" s="67"/>
      <c r="N27" s="40"/>
      <c r="O27" s="201">
        <f t="shared" si="13"/>
        <v>6.4979338842975212</v>
      </c>
      <c r="P27" s="67"/>
    </row>
    <row r="28" spans="1:16" ht="20.100000000000001" customHeight="1" x14ac:dyDescent="0.25">
      <c r="A28" s="14" t="s">
        <v>184</v>
      </c>
      <c r="B28" s="25">
        <v>0.08</v>
      </c>
      <c r="C28" s="188">
        <v>5.52</v>
      </c>
      <c r="D28" s="345">
        <f t="shared" si="2"/>
        <v>5.1119517431755445E-5</v>
      </c>
      <c r="E28" s="295">
        <f t="shared" si="3"/>
        <v>3.0377406253783417E-3</v>
      </c>
      <c r="F28" s="67">
        <f t="shared" si="9"/>
        <v>67.999999999999986</v>
      </c>
      <c r="H28" s="25">
        <v>6.3E-2</v>
      </c>
      <c r="I28" s="188">
        <v>2.8610000000000002</v>
      </c>
      <c r="J28" s="345">
        <f t="shared" si="5"/>
        <v>7.8949248165056558E-5</v>
      </c>
      <c r="K28" s="295">
        <f t="shared" si="6"/>
        <v>1.8396040189657323E-3</v>
      </c>
      <c r="L28" s="67">
        <f t="shared" si="10"/>
        <v>44.412698412698411</v>
      </c>
      <c r="N28" s="40">
        <f t="shared" si="12"/>
        <v>7.875</v>
      </c>
      <c r="O28" s="201">
        <f t="shared" si="13"/>
        <v>5.1829710144927539</v>
      </c>
      <c r="P28" s="67">
        <f t="shared" si="14"/>
        <v>-0.34184495054060265</v>
      </c>
    </row>
    <row r="29" spans="1:16" ht="20.100000000000001" customHeight="1" x14ac:dyDescent="0.25">
      <c r="A29" s="14" t="s">
        <v>163</v>
      </c>
      <c r="B29" s="25">
        <v>17.09</v>
      </c>
      <c r="C29" s="188">
        <v>3.93</v>
      </c>
      <c r="D29" s="345">
        <f t="shared" si="2"/>
        <v>1.0920406911358756E-2</v>
      </c>
      <c r="E29" s="295">
        <f t="shared" si="3"/>
        <v>2.1627392495900152E-3</v>
      </c>
      <c r="F29" s="67">
        <f t="shared" si="9"/>
        <v>-0.770040959625512</v>
      </c>
      <c r="H29" s="25">
        <v>9.9979999999999993</v>
      </c>
      <c r="I29" s="188">
        <v>2.081</v>
      </c>
      <c r="J29" s="345">
        <f t="shared" si="5"/>
        <v>1.2529120367527546E-2</v>
      </c>
      <c r="K29" s="295">
        <f t="shared" si="6"/>
        <v>1.3380691938020583E-3</v>
      </c>
      <c r="L29" s="67">
        <f t="shared" si="10"/>
        <v>-0.79185837167433493</v>
      </c>
      <c r="N29" s="40">
        <f t="shared" ref="N29:N30" si="15">(H29/B29)*10</f>
        <v>5.8502047981275593</v>
      </c>
      <c r="O29" s="201">
        <f t="shared" ref="O29:O30" si="16">(I29/C29)*10</f>
        <v>5.2951653944020354</v>
      </c>
      <c r="P29" s="67">
        <f t="shared" ref="P29:P30" si="17">(O29-N29)/N29</f>
        <v>-9.4875209138519753E-2</v>
      </c>
    </row>
    <row r="30" spans="1:16" ht="20.100000000000001" customHeight="1" x14ac:dyDescent="0.25">
      <c r="A30" s="14" t="s">
        <v>166</v>
      </c>
      <c r="B30" s="25">
        <v>14.26</v>
      </c>
      <c r="C30" s="188">
        <v>4.0199999999999996</v>
      </c>
      <c r="D30" s="345">
        <f t="shared" si="2"/>
        <v>9.1120539822104069E-3</v>
      </c>
      <c r="E30" s="295">
        <f t="shared" si="3"/>
        <v>2.2122676293516185E-3</v>
      </c>
      <c r="F30" s="67">
        <f t="shared" si="9"/>
        <v>-0.71809256661991583</v>
      </c>
      <c r="H30" s="25">
        <v>10.577</v>
      </c>
      <c r="I30" s="188">
        <v>1.4390000000000001</v>
      </c>
      <c r="J30" s="345">
        <f t="shared" si="5"/>
        <v>1.3254701553044496E-2</v>
      </c>
      <c r="K30" s="295">
        <f t="shared" si="6"/>
        <v>9.2526745309041893E-4</v>
      </c>
      <c r="L30" s="67">
        <f t="shared" si="10"/>
        <v>-0.86395008036305188</v>
      </c>
      <c r="N30" s="40">
        <f t="shared" si="15"/>
        <v>7.4172510518934089</v>
      </c>
      <c r="O30" s="201">
        <f t="shared" si="16"/>
        <v>3.5796019900497518</v>
      </c>
      <c r="P30" s="67">
        <f t="shared" si="17"/>
        <v>-0.51739506118833833</v>
      </c>
    </row>
    <row r="31" spans="1:16" ht="20.100000000000001" customHeight="1" x14ac:dyDescent="0.25">
      <c r="A31" s="14" t="s">
        <v>197</v>
      </c>
      <c r="B31" s="25">
        <v>47.26</v>
      </c>
      <c r="C31" s="188">
        <v>2.25</v>
      </c>
      <c r="D31" s="345">
        <f t="shared" si="2"/>
        <v>3.0198854922809527E-2</v>
      </c>
      <c r="E31" s="295">
        <f t="shared" si="3"/>
        <v>1.238209494040085E-3</v>
      </c>
      <c r="F31" s="67">
        <f t="shared" si="9"/>
        <v>-0.95239102835378753</v>
      </c>
      <c r="H31" s="25">
        <v>24.975999999999999</v>
      </c>
      <c r="I31" s="188">
        <v>0.91200000000000003</v>
      </c>
      <c r="J31" s="345">
        <f t="shared" si="5"/>
        <v>3.1298990828102426E-2</v>
      </c>
      <c r="K31" s="295">
        <f t="shared" si="6"/>
        <v>5.8640994942214179E-4</v>
      </c>
      <c r="L31" s="67">
        <f t="shared" si="10"/>
        <v>-0.9634849455477259</v>
      </c>
      <c r="N31" s="40">
        <f t="shared" ref="N31" si="18">(H31/B31)*10</f>
        <v>5.2848074481591203</v>
      </c>
      <c r="O31" s="201">
        <f t="shared" ref="O31" si="19">(I31/C31)*10</f>
        <v>4.0533333333333328</v>
      </c>
      <c r="P31" s="67">
        <f t="shared" ref="P31" si="20">(O31-N31)/N31</f>
        <v>-0.23302156737134333</v>
      </c>
    </row>
    <row r="32" spans="1:16" ht="20.100000000000001" customHeight="1" thickBot="1" x14ac:dyDescent="0.3">
      <c r="A32" s="14" t="s">
        <v>17</v>
      </c>
      <c r="B32" s="25">
        <f>B33-SUM(B7:B31)</f>
        <v>109.70000000000027</v>
      </c>
      <c r="C32" s="188">
        <f>C33-SUM(C7:C31)</f>
        <v>2.3299999999996999</v>
      </c>
      <c r="D32" s="345">
        <f t="shared" si="2"/>
        <v>7.0097638278294822E-2</v>
      </c>
      <c r="E32" s="295">
        <f t="shared" si="3"/>
        <v>1.2822347204946784E-3</v>
      </c>
      <c r="F32" s="67">
        <f t="shared" si="9"/>
        <v>-0.97876025524157073</v>
      </c>
      <c r="H32" s="25">
        <f>H33-SUM(H7:H31)</f>
        <v>98.547999999999888</v>
      </c>
      <c r="I32" s="188">
        <f>I33-SUM(I7:I31)</f>
        <v>2.8950000000002092</v>
      </c>
      <c r="J32" s="345">
        <f t="shared" si="5"/>
        <v>0.12349667473285691</v>
      </c>
      <c r="K32" s="295">
        <f t="shared" si="6"/>
        <v>1.8614657933960781E-3</v>
      </c>
      <c r="L32" s="67">
        <f t="shared" si="7"/>
        <v>-0.97062345253074434</v>
      </c>
      <c r="N32" s="40">
        <f t="shared" si="0"/>
        <v>8.9834092980856557</v>
      </c>
      <c r="O32" s="201">
        <f t="shared" si="1"/>
        <v>12.42489270386516</v>
      </c>
      <c r="P32" s="67">
        <f t="shared" si="8"/>
        <v>0.38309324350977492</v>
      </c>
    </row>
    <row r="33" spans="1:16" ht="26.25" customHeight="1" thickBot="1" x14ac:dyDescent="0.3">
      <c r="A33" s="18" t="s">
        <v>18</v>
      </c>
      <c r="B33" s="23">
        <v>1564.96</v>
      </c>
      <c r="C33" s="193">
        <v>1817.1399999999999</v>
      </c>
      <c r="D33" s="341">
        <f>SUM(D7:D32)</f>
        <v>1.0000000000000002</v>
      </c>
      <c r="E33" s="342">
        <f>SUM(E7:E32)</f>
        <v>1</v>
      </c>
      <c r="F33" s="72">
        <f t="shared" si="4"/>
        <v>0.16114149882425099</v>
      </c>
      <c r="G33" s="2"/>
      <c r="H33" s="23">
        <v>797.98099999999999</v>
      </c>
      <c r="I33" s="193">
        <v>1555.2260000000001</v>
      </c>
      <c r="J33" s="341">
        <f>SUM(J7:J32)</f>
        <v>1</v>
      </c>
      <c r="K33" s="342">
        <f>SUM(K7:K32)</f>
        <v>1.0000000000000002</v>
      </c>
      <c r="L33" s="72">
        <f t="shared" si="7"/>
        <v>0.94895116550394076</v>
      </c>
      <c r="N33" s="35">
        <f t="shared" si="0"/>
        <v>5.099050454963705</v>
      </c>
      <c r="O33" s="194">
        <f t="shared" si="1"/>
        <v>8.5586471047910457</v>
      </c>
      <c r="P33" s="72">
        <f t="shared" si="8"/>
        <v>0.67847860702370044</v>
      </c>
    </row>
    <row r="35" spans="1:16" ht="15.75" thickBot="1" x14ac:dyDescent="0.3"/>
    <row r="36" spans="1:16" x14ac:dyDescent="0.25">
      <c r="A36" s="437" t="s">
        <v>2</v>
      </c>
      <c r="B36" s="425" t="s">
        <v>1</v>
      </c>
      <c r="C36" s="421"/>
      <c r="D36" s="425" t="s">
        <v>104</v>
      </c>
      <c r="E36" s="421"/>
      <c r="F36" s="176" t="s">
        <v>0</v>
      </c>
      <c r="H36" s="435" t="s">
        <v>19</v>
      </c>
      <c r="I36" s="436"/>
      <c r="J36" s="425" t="s">
        <v>104</v>
      </c>
      <c r="K36" s="426"/>
      <c r="L36" s="176" t="s">
        <v>0</v>
      </c>
      <c r="N36" s="433" t="s">
        <v>22</v>
      </c>
      <c r="O36" s="421"/>
      <c r="P36" s="176" t="s">
        <v>0</v>
      </c>
    </row>
    <row r="37" spans="1:16" x14ac:dyDescent="0.25">
      <c r="A37" s="438"/>
      <c r="B37" s="428" t="str">
        <f>B5</f>
        <v>jan</v>
      </c>
      <c r="C37" s="430"/>
      <c r="D37" s="428" t="str">
        <f>B5</f>
        <v>jan</v>
      </c>
      <c r="E37" s="430"/>
      <c r="F37" s="177" t="str">
        <f>F5</f>
        <v>2022/2021</v>
      </c>
      <c r="H37" s="431" t="str">
        <f>B5</f>
        <v>jan</v>
      </c>
      <c r="I37" s="430"/>
      <c r="J37" s="428" t="str">
        <f>B5</f>
        <v>jan</v>
      </c>
      <c r="K37" s="429"/>
      <c r="L37" s="177" t="str">
        <f>L5</f>
        <v>2022/2021</v>
      </c>
      <c r="N37" s="431" t="str">
        <f>B5</f>
        <v>jan</v>
      </c>
      <c r="O37" s="429"/>
      <c r="P37" s="177" t="str">
        <f>P5</f>
        <v>2022/2021</v>
      </c>
    </row>
    <row r="38" spans="1:16" ht="19.5" customHeight="1" thickBot="1" x14ac:dyDescent="0.3">
      <c r="A38" s="439"/>
      <c r="B38" s="120">
        <f>B6</f>
        <v>2021</v>
      </c>
      <c r="C38" s="180">
        <f>C6</f>
        <v>2022</v>
      </c>
      <c r="D38" s="120">
        <f>B6</f>
        <v>2021</v>
      </c>
      <c r="E38" s="180">
        <f>C6</f>
        <v>2022</v>
      </c>
      <c r="F38" s="178" t="s">
        <v>1</v>
      </c>
      <c r="H38" s="31">
        <f>B6</f>
        <v>2021</v>
      </c>
      <c r="I38" s="180">
        <f>C6</f>
        <v>2022</v>
      </c>
      <c r="J38" s="120">
        <f>B6</f>
        <v>2021</v>
      </c>
      <c r="K38" s="180">
        <f>C6</f>
        <v>2022</v>
      </c>
      <c r="L38" s="357">
        <v>1000</v>
      </c>
      <c r="N38" s="31">
        <f>B6</f>
        <v>2021</v>
      </c>
      <c r="O38" s="180">
        <f>C6</f>
        <v>2022</v>
      </c>
      <c r="P38" s="178"/>
    </row>
    <row r="39" spans="1:16" ht="20.100000000000001" customHeight="1" x14ac:dyDescent="0.25">
      <c r="A39" s="45" t="s">
        <v>153</v>
      </c>
      <c r="B39" s="46">
        <v>263.11</v>
      </c>
      <c r="C39" s="195">
        <v>653.61</v>
      </c>
      <c r="D39" s="345">
        <f t="shared" ref="D39:D56" si="21">B39/$B$57</f>
        <v>0.25742351456329671</v>
      </c>
      <c r="E39" s="344">
        <f t="shared" ref="E39:E56" si="22">C39/$C$57</f>
        <v>0.46240864809797022</v>
      </c>
      <c r="F39" s="67">
        <f>(C39-B39)/B39</f>
        <v>1.484170118961651</v>
      </c>
      <c r="H39" s="46">
        <v>62.421000000000006</v>
      </c>
      <c r="I39" s="195">
        <v>194.34700000000001</v>
      </c>
      <c r="J39" s="345">
        <f t="shared" ref="J39:J56" si="23">H39/$H$57</f>
        <v>0.14895231550086263</v>
      </c>
      <c r="K39" s="344">
        <f t="shared" ref="K39:K56" si="24">I39/$I$57</f>
        <v>0.34481859263583148</v>
      </c>
      <c r="L39" s="67">
        <f>(I39-H39)/H39</f>
        <v>2.1134874481344417</v>
      </c>
      <c r="N39" s="40">
        <f t="shared" ref="N39:N57" si="25">(H39/B39)*10</f>
        <v>2.3724297822203639</v>
      </c>
      <c r="O39" s="200">
        <f t="shared" ref="O39:O57" si="26">(I39/C39)*10</f>
        <v>2.9734398188522211</v>
      </c>
      <c r="P39" s="76">
        <f t="shared" si="8"/>
        <v>0.25333101157976956</v>
      </c>
    </row>
    <row r="40" spans="1:16" ht="20.100000000000001" customHeight="1" x14ac:dyDescent="0.25">
      <c r="A40" s="45" t="s">
        <v>159</v>
      </c>
      <c r="B40" s="25">
        <v>378.48</v>
      </c>
      <c r="C40" s="188">
        <v>480.93</v>
      </c>
      <c r="D40" s="345">
        <f t="shared" si="21"/>
        <v>0.37030007142228172</v>
      </c>
      <c r="E40" s="295">
        <f t="shared" si="22"/>
        <v>0.34024294476791483</v>
      </c>
      <c r="F40" s="67">
        <f t="shared" ref="F40:F57" si="27">(C40-B40)/B40</f>
        <v>0.27068801521876978</v>
      </c>
      <c r="H40" s="25">
        <v>151.60300000000001</v>
      </c>
      <c r="I40" s="188">
        <v>194.107</v>
      </c>
      <c r="J40" s="345">
        <f t="shared" si="23"/>
        <v>0.36176315481772608</v>
      </c>
      <c r="K40" s="295">
        <f t="shared" si="24"/>
        <v>0.34439277457724243</v>
      </c>
      <c r="L40" s="67">
        <f t="shared" ref="L40:L57" si="28">(I40-H40)/H40</f>
        <v>0.28036384504264422</v>
      </c>
      <c r="N40" s="40">
        <f t="shared" si="25"/>
        <v>4.0055749313041638</v>
      </c>
      <c r="O40" s="201">
        <f t="shared" si="26"/>
        <v>4.0360759362069318</v>
      </c>
      <c r="P40" s="67">
        <f t="shared" si="8"/>
        <v>7.6146384541200792E-3</v>
      </c>
    </row>
    <row r="41" spans="1:16" ht="20.100000000000001" customHeight="1" x14ac:dyDescent="0.25">
      <c r="A41" s="45" t="s">
        <v>164</v>
      </c>
      <c r="B41" s="25">
        <v>1.35</v>
      </c>
      <c r="C41" s="188">
        <v>158.69999999999999</v>
      </c>
      <c r="D41" s="345">
        <f t="shared" si="21"/>
        <v>1.320823019499261E-3</v>
      </c>
      <c r="E41" s="295">
        <f t="shared" si="22"/>
        <v>0.11227529023905367</v>
      </c>
      <c r="F41" s="67">
        <f t="shared" si="27"/>
        <v>116.55555555555554</v>
      </c>
      <c r="H41" s="25">
        <v>0.84799999999999998</v>
      </c>
      <c r="I41" s="188">
        <v>85.692999999999998</v>
      </c>
      <c r="J41" s="345">
        <f t="shared" si="23"/>
        <v>2.02354277478303E-3</v>
      </c>
      <c r="K41" s="295">
        <f t="shared" si="24"/>
        <v>0.15204011206111906</v>
      </c>
      <c r="L41" s="67">
        <f t="shared" si="28"/>
        <v>100.05306603773585</v>
      </c>
      <c r="N41" s="40">
        <f t="shared" si="25"/>
        <v>6.2814814814814817</v>
      </c>
      <c r="O41" s="201">
        <f t="shared" si="26"/>
        <v>5.3996849401386271</v>
      </c>
      <c r="P41" s="67">
        <f t="shared" si="8"/>
        <v>-0.14038034561472332</v>
      </c>
    </row>
    <row r="42" spans="1:16" ht="20.100000000000001" customHeight="1" x14ac:dyDescent="0.25">
      <c r="A42" s="45" t="s">
        <v>168</v>
      </c>
      <c r="B42" s="25">
        <v>2.6</v>
      </c>
      <c r="C42" s="188">
        <v>22.88</v>
      </c>
      <c r="D42" s="345">
        <f t="shared" si="21"/>
        <v>2.5438072968133915E-3</v>
      </c>
      <c r="E42" s="295">
        <f t="shared" si="22"/>
        <v>1.618688494435758E-2</v>
      </c>
      <c r="F42" s="67">
        <f t="shared" si="27"/>
        <v>7.7999999999999989</v>
      </c>
      <c r="H42" s="25">
        <v>3.1960000000000002</v>
      </c>
      <c r="I42" s="188">
        <v>25.303000000000001</v>
      </c>
      <c r="J42" s="345">
        <f t="shared" si="23"/>
        <v>7.6264654577907591E-3</v>
      </c>
      <c r="K42" s="295">
        <f t="shared" si="24"/>
        <v>4.4893643068657833E-2</v>
      </c>
      <c r="L42" s="67">
        <f t="shared" si="28"/>
        <v>6.9170838548185225</v>
      </c>
      <c r="N42" s="40">
        <f t="shared" si="25"/>
        <v>12.292307692307693</v>
      </c>
      <c r="O42" s="201">
        <f t="shared" si="26"/>
        <v>11.059003496503497</v>
      </c>
      <c r="P42" s="67">
        <f t="shared" si="8"/>
        <v>-0.10033138013425877</v>
      </c>
    </row>
    <row r="43" spans="1:16" ht="20.100000000000001" customHeight="1" x14ac:dyDescent="0.25">
      <c r="A43" s="45" t="s">
        <v>162</v>
      </c>
      <c r="B43" s="25">
        <v>263.48</v>
      </c>
      <c r="C43" s="188">
        <v>44.68</v>
      </c>
      <c r="D43" s="345">
        <f t="shared" si="21"/>
        <v>0.2577855179093817</v>
      </c>
      <c r="E43" s="295">
        <f t="shared" si="22"/>
        <v>3.1609703641341635E-2</v>
      </c>
      <c r="F43" s="67">
        <f t="shared" si="27"/>
        <v>-0.83042356156064978</v>
      </c>
      <c r="H43" s="25">
        <v>102.604</v>
      </c>
      <c r="I43" s="188">
        <v>19.55</v>
      </c>
      <c r="J43" s="345">
        <f t="shared" si="23"/>
        <v>0.24483913073565802</v>
      </c>
      <c r="K43" s="295">
        <f t="shared" si="24"/>
        <v>3.4686429355896956E-2</v>
      </c>
      <c r="L43" s="67">
        <f t="shared" si="28"/>
        <v>-0.80946161943004169</v>
      </c>
      <c r="N43" s="40">
        <f t="shared" si="25"/>
        <v>3.8941855169272803</v>
      </c>
      <c r="O43" s="201">
        <f t="shared" si="26"/>
        <v>4.3755595344673228</v>
      </c>
      <c r="P43" s="67">
        <f t="shared" si="8"/>
        <v>0.1236135298248123</v>
      </c>
    </row>
    <row r="44" spans="1:16" ht="20.100000000000001" customHeight="1" x14ac:dyDescent="0.25">
      <c r="A44" s="45" t="s">
        <v>165</v>
      </c>
      <c r="B44" s="25">
        <v>20.72</v>
      </c>
      <c r="C44" s="188">
        <v>8.8699999999999992</v>
      </c>
      <c r="D44" s="345">
        <f t="shared" si="21"/>
        <v>2.0272187380759026E-2</v>
      </c>
      <c r="E44" s="295">
        <f t="shared" si="22"/>
        <v>6.275247790928834E-3</v>
      </c>
      <c r="F44" s="67">
        <f t="shared" si="27"/>
        <v>-0.57191119691119696</v>
      </c>
      <c r="H44" s="25">
        <v>11.986000000000001</v>
      </c>
      <c r="I44" s="188">
        <v>16.524000000000001</v>
      </c>
      <c r="J44" s="345">
        <f t="shared" si="23"/>
        <v>2.8601631719987496E-2</v>
      </c>
      <c r="K44" s="295">
        <f t="shared" si="24"/>
        <v>2.9317573333853774E-2</v>
      </c>
      <c r="L44" s="67">
        <f t="shared" si="28"/>
        <v>0.37860837643917905</v>
      </c>
      <c r="N44" s="40">
        <f t="shared" si="25"/>
        <v>5.7847490347490353</v>
      </c>
      <c r="O44" s="201">
        <f t="shared" si="26"/>
        <v>18.629086809470124</v>
      </c>
      <c r="P44" s="67">
        <f t="shared" si="8"/>
        <v>2.2203794317722418</v>
      </c>
    </row>
    <row r="45" spans="1:16" ht="20.100000000000001" customHeight="1" x14ac:dyDescent="0.25">
      <c r="A45" s="45" t="s">
        <v>158</v>
      </c>
      <c r="B45" s="25">
        <v>16.37</v>
      </c>
      <c r="C45" s="188">
        <v>20.34</v>
      </c>
      <c r="D45" s="345">
        <f t="shared" si="21"/>
        <v>1.6016202095705853E-2</v>
      </c>
      <c r="E45" s="295">
        <f t="shared" si="22"/>
        <v>1.4389914325534667E-2</v>
      </c>
      <c r="F45" s="67">
        <f t="shared" si="27"/>
        <v>0.24251679902260223</v>
      </c>
      <c r="H45" s="25">
        <v>9.6020000000000003</v>
      </c>
      <c r="I45" s="188">
        <v>12.333</v>
      </c>
      <c r="J45" s="345">
        <f t="shared" si="23"/>
        <v>2.2912803919182375E-2</v>
      </c>
      <c r="K45" s="295">
        <f t="shared" si="24"/>
        <v>2.1881725485743075E-2</v>
      </c>
      <c r="L45" s="67">
        <f t="shared" si="28"/>
        <v>0.28441991251822535</v>
      </c>
      <c r="N45" s="40">
        <f t="shared" si="25"/>
        <v>5.86560781918143</v>
      </c>
      <c r="O45" s="201">
        <f t="shared" si="26"/>
        <v>6.0634218289085551</v>
      </c>
      <c r="P45" s="67">
        <f t="shared" si="8"/>
        <v>3.372438387037114E-2</v>
      </c>
    </row>
    <row r="46" spans="1:16" ht="20.100000000000001" customHeight="1" x14ac:dyDescent="0.25">
      <c r="A46" s="45" t="s">
        <v>183</v>
      </c>
      <c r="B46" s="25">
        <v>0.89</v>
      </c>
      <c r="C46" s="188">
        <v>3.14</v>
      </c>
      <c r="D46" s="345">
        <f t="shared" si="21"/>
        <v>8.7076480544766093E-4</v>
      </c>
      <c r="E46" s="295">
        <f t="shared" si="22"/>
        <v>2.2214518673637591E-3</v>
      </c>
      <c r="F46" s="67">
        <f t="shared" si="27"/>
        <v>2.5280898876404496</v>
      </c>
      <c r="H46" s="25">
        <v>0.67</v>
      </c>
      <c r="I46" s="188">
        <v>4.1660000000000004</v>
      </c>
      <c r="J46" s="345">
        <f t="shared" si="23"/>
        <v>1.5987896923403658E-3</v>
      </c>
      <c r="K46" s="295">
        <f t="shared" si="24"/>
        <v>7.3914918003410088E-3</v>
      </c>
      <c r="L46" s="67">
        <f t="shared" si="28"/>
        <v>5.2179104477611942</v>
      </c>
      <c r="N46" s="40">
        <f t="shared" si="25"/>
        <v>7.5280898876404496</v>
      </c>
      <c r="O46" s="201">
        <f t="shared" si="26"/>
        <v>13.267515923566879</v>
      </c>
      <c r="P46" s="67">
        <f t="shared" si="8"/>
        <v>0.7624013689514213</v>
      </c>
    </row>
    <row r="47" spans="1:16" ht="20.100000000000001" customHeight="1" x14ac:dyDescent="0.25">
      <c r="A47" s="45" t="s">
        <v>188</v>
      </c>
      <c r="B47" s="25"/>
      <c r="C47" s="188">
        <v>4.84</v>
      </c>
      <c r="D47" s="345">
        <f t="shared" si="21"/>
        <v>0</v>
      </c>
      <c r="E47" s="295">
        <f t="shared" si="22"/>
        <v>3.4241487382294881E-3</v>
      </c>
      <c r="F47" s="67"/>
      <c r="H47" s="25"/>
      <c r="I47" s="188">
        <v>3.145</v>
      </c>
      <c r="J47" s="345">
        <f t="shared" si="23"/>
        <v>0</v>
      </c>
      <c r="K47" s="295">
        <f t="shared" si="24"/>
        <v>5.5799908094269013E-3</v>
      </c>
      <c r="L47" s="67"/>
      <c r="N47" s="40"/>
      <c r="O47" s="201">
        <f t="shared" si="26"/>
        <v>6.4979338842975212</v>
      </c>
      <c r="P47" s="67"/>
    </row>
    <row r="48" spans="1:16" ht="20.100000000000001" customHeight="1" x14ac:dyDescent="0.25">
      <c r="A48" s="45" t="s">
        <v>184</v>
      </c>
      <c r="B48" s="25">
        <v>0.08</v>
      </c>
      <c r="C48" s="188">
        <v>5.52</v>
      </c>
      <c r="D48" s="345">
        <f t="shared" si="21"/>
        <v>7.8270993748104362E-5</v>
      </c>
      <c r="E48" s="295">
        <f t="shared" si="22"/>
        <v>3.9052274865757795E-3</v>
      </c>
      <c r="F48" s="67">
        <f t="shared" si="27"/>
        <v>67.999999999999986</v>
      </c>
      <c r="H48" s="25">
        <v>6.3E-2</v>
      </c>
      <c r="I48" s="188">
        <v>2.8610000000000002</v>
      </c>
      <c r="J48" s="345">
        <f t="shared" si="23"/>
        <v>1.5033395614543737E-4</v>
      </c>
      <c r="K48" s="295">
        <f t="shared" si="24"/>
        <v>5.0761061067632323E-3</v>
      </c>
      <c r="L48" s="67">
        <f t="shared" si="28"/>
        <v>44.412698412698411</v>
      </c>
      <c r="N48" s="40">
        <f t="shared" si="25"/>
        <v>7.875</v>
      </c>
      <c r="O48" s="201">
        <f t="shared" si="26"/>
        <v>5.1829710144927539</v>
      </c>
      <c r="P48" s="67">
        <f t="shared" si="8"/>
        <v>-0.34184495054060265</v>
      </c>
    </row>
    <row r="49" spans="1:16" ht="20.100000000000001" customHeight="1" x14ac:dyDescent="0.25">
      <c r="A49" s="45" t="s">
        <v>163</v>
      </c>
      <c r="B49" s="25">
        <v>17.09</v>
      </c>
      <c r="C49" s="188">
        <v>3.93</v>
      </c>
      <c r="D49" s="345">
        <f t="shared" si="21"/>
        <v>1.6720641039438794E-2</v>
      </c>
      <c r="E49" s="295">
        <f t="shared" si="22"/>
        <v>2.780352177942539E-3</v>
      </c>
      <c r="F49" s="67">
        <f t="shared" si="27"/>
        <v>-0.770040959625512</v>
      </c>
      <c r="H49" s="25">
        <v>9.9979999999999993</v>
      </c>
      <c r="I49" s="188">
        <v>2.081</v>
      </c>
      <c r="J49" s="345">
        <f t="shared" si="23"/>
        <v>2.3857760214953692E-2</v>
      </c>
      <c r="K49" s="295">
        <f t="shared" si="24"/>
        <v>3.6921974163489288E-3</v>
      </c>
      <c r="L49" s="67">
        <f t="shared" si="28"/>
        <v>-0.79185837167433493</v>
      </c>
      <c r="N49" s="40">
        <f t="shared" ref="N49" si="29">(H49/B49)*10</f>
        <v>5.8502047981275593</v>
      </c>
      <c r="O49" s="201">
        <f t="shared" ref="O49" si="30">(I49/C49)*10</f>
        <v>5.2951653944020354</v>
      </c>
      <c r="P49" s="67">
        <f t="shared" ref="P49" si="31">(O49-N49)/N49</f>
        <v>-9.4875209138519753E-2</v>
      </c>
    </row>
    <row r="50" spans="1:16" ht="20.100000000000001" customHeight="1" x14ac:dyDescent="0.25">
      <c r="A50" s="45" t="s">
        <v>166</v>
      </c>
      <c r="B50" s="25">
        <v>14.26</v>
      </c>
      <c r="C50" s="188">
        <v>4.0199999999999996</v>
      </c>
      <c r="D50" s="345">
        <f t="shared" si="21"/>
        <v>1.3951804635599601E-2</v>
      </c>
      <c r="E50" s="295">
        <f t="shared" si="22"/>
        <v>2.8440243652236657E-3</v>
      </c>
      <c r="F50" s="67">
        <f t="shared" si="27"/>
        <v>-0.71809256661991583</v>
      </c>
      <c r="H50" s="25">
        <v>10.577</v>
      </c>
      <c r="I50" s="188">
        <v>1.4390000000000001</v>
      </c>
      <c r="J50" s="345">
        <f t="shared" si="23"/>
        <v>2.523940085952843E-2</v>
      </c>
      <c r="K50" s="295">
        <f t="shared" si="24"/>
        <v>2.5531341096233103E-3</v>
      </c>
      <c r="L50" s="67">
        <f t="shared" si="28"/>
        <v>-0.86395008036305188</v>
      </c>
      <c r="N50" s="40">
        <f t="shared" ref="N50" si="32">(H50/B50)*10</f>
        <v>7.4172510518934089</v>
      </c>
      <c r="O50" s="201">
        <f t="shared" ref="O50" si="33">(I50/C50)*10</f>
        <v>3.5796019900497518</v>
      </c>
      <c r="P50" s="67">
        <f t="shared" ref="P50" si="34">(O50-N50)/N50</f>
        <v>-0.51739506118833833</v>
      </c>
    </row>
    <row r="51" spans="1:16" ht="20.100000000000001" customHeight="1" x14ac:dyDescent="0.25">
      <c r="A51" s="45" t="s">
        <v>189</v>
      </c>
      <c r="B51" s="25"/>
      <c r="C51" s="188">
        <v>1.08</v>
      </c>
      <c r="D51" s="345">
        <f t="shared" si="21"/>
        <v>0</v>
      </c>
      <c r="E51" s="295">
        <f t="shared" si="22"/>
        <v>7.6406624737352215E-4</v>
      </c>
      <c r="F51" s="67"/>
      <c r="H51" s="25"/>
      <c r="I51" s="188">
        <v>0.79600000000000004</v>
      </c>
      <c r="J51" s="345">
        <f t="shared" si="23"/>
        <v>0</v>
      </c>
      <c r="K51" s="295">
        <f t="shared" si="24"/>
        <v>1.4122965609869042E-3</v>
      </c>
      <c r="L51" s="67"/>
      <c r="N51" s="40"/>
      <c r="O51" s="201">
        <f t="shared" ref="O51" si="35">(I51/C51)*10</f>
        <v>7.3703703703703702</v>
      </c>
      <c r="P51" s="67"/>
    </row>
    <row r="52" spans="1:16" ht="20.100000000000001" customHeight="1" x14ac:dyDescent="0.25">
      <c r="A52" s="45" t="s">
        <v>178</v>
      </c>
      <c r="B52" s="25">
        <v>0.15</v>
      </c>
      <c r="C52" s="188">
        <v>0.24</v>
      </c>
      <c r="D52" s="345">
        <f t="shared" si="21"/>
        <v>1.4675811327769566E-4</v>
      </c>
      <c r="E52" s="295">
        <f t="shared" si="22"/>
        <v>1.6979249941633824E-4</v>
      </c>
      <c r="F52" s="67">
        <f t="shared" si="27"/>
        <v>0.6</v>
      </c>
      <c r="H52" s="25">
        <v>0.19800000000000001</v>
      </c>
      <c r="I52" s="188">
        <v>0.65600000000000003</v>
      </c>
      <c r="J52" s="345">
        <f t="shared" si="23"/>
        <v>4.7247814788566029E-4</v>
      </c>
      <c r="K52" s="295">
        <f t="shared" si="24"/>
        <v>1.1639026934766447E-3</v>
      </c>
      <c r="L52" s="67">
        <f t="shared" si="28"/>
        <v>2.3131313131313131</v>
      </c>
      <c r="N52" s="40">
        <f t="shared" ref="N52" si="36">(H52/B52)*10</f>
        <v>13.200000000000001</v>
      </c>
      <c r="O52" s="201">
        <f t="shared" ref="O52" si="37">(I52/C52)*10</f>
        <v>27.333333333333336</v>
      </c>
      <c r="P52" s="67">
        <f t="shared" ref="P52" si="38">(O52-N52)/N52</f>
        <v>1.0707070707070707</v>
      </c>
    </row>
    <row r="53" spans="1:16" ht="20.100000000000001" customHeight="1" x14ac:dyDescent="0.25">
      <c r="A53" s="45" t="s">
        <v>182</v>
      </c>
      <c r="B53" s="25"/>
      <c r="C53" s="188">
        <v>0.43</v>
      </c>
      <c r="D53" s="345">
        <f t="shared" si="21"/>
        <v>0</v>
      </c>
      <c r="E53" s="295">
        <f t="shared" si="22"/>
        <v>3.042115614542727E-4</v>
      </c>
      <c r="F53" s="67"/>
      <c r="H53" s="25"/>
      <c r="I53" s="188">
        <v>0.36099999999999999</v>
      </c>
      <c r="J53" s="345">
        <f t="shared" si="23"/>
        <v>0</v>
      </c>
      <c r="K53" s="295">
        <f t="shared" si="24"/>
        <v>6.40501329794312E-4</v>
      </c>
      <c r="L53" s="67"/>
      <c r="N53" s="40"/>
      <c r="O53" s="201">
        <f t="shared" ref="O53:O55" si="39">(I53/C53)*10</f>
        <v>8.3953488372093013</v>
      </c>
      <c r="P53" s="67"/>
    </row>
    <row r="54" spans="1:16" ht="20.100000000000001" customHeight="1" x14ac:dyDescent="0.25">
      <c r="A54" s="45" t="s">
        <v>181</v>
      </c>
      <c r="B54" s="25"/>
      <c r="C54" s="188">
        <v>0.11</v>
      </c>
      <c r="D54" s="345">
        <f t="shared" si="21"/>
        <v>0</v>
      </c>
      <c r="E54" s="295">
        <f t="shared" si="22"/>
        <v>7.7821562232488362E-5</v>
      </c>
      <c r="F54" s="67"/>
      <c r="H54" s="25"/>
      <c r="I54" s="188">
        <v>0.115</v>
      </c>
      <c r="J54" s="345">
        <f t="shared" si="23"/>
        <v>0</v>
      </c>
      <c r="K54" s="295">
        <f t="shared" si="24"/>
        <v>2.0403781974057033E-4</v>
      </c>
      <c r="L54" s="67"/>
      <c r="N54" s="40"/>
      <c r="O54" s="201">
        <f t="shared" si="39"/>
        <v>10.454545454545453</v>
      </c>
      <c r="P54" s="67"/>
    </row>
    <row r="55" spans="1:16" ht="20.100000000000001" customHeight="1" x14ac:dyDescent="0.25">
      <c r="A55" s="45" t="s">
        <v>167</v>
      </c>
      <c r="B55" s="25">
        <v>21.88</v>
      </c>
      <c r="C55" s="188">
        <v>0.08</v>
      </c>
      <c r="D55" s="345">
        <f t="shared" si="21"/>
        <v>2.140711679010654E-2</v>
      </c>
      <c r="E55" s="295">
        <f t="shared" si="22"/>
        <v>5.6597499805446088E-5</v>
      </c>
      <c r="F55" s="67">
        <f t="shared" si="27"/>
        <v>-0.99634369287020119</v>
      </c>
      <c r="H55" s="25">
        <v>38.064</v>
      </c>
      <c r="I55" s="188">
        <v>6.9000000000000006E-2</v>
      </c>
      <c r="J55" s="345">
        <f t="shared" si="23"/>
        <v>9.0830344551109971E-2</v>
      </c>
      <c r="K55" s="295">
        <f t="shared" si="24"/>
        <v>1.2242269184434219E-4</v>
      </c>
      <c r="L55" s="67">
        <f t="shared" ref="L55" si="40">(I55-H55)/H55</f>
        <v>-0.99818726355611598</v>
      </c>
      <c r="N55" s="40">
        <f t="shared" ref="N55" si="41">(H55/B55)*10</f>
        <v>17.396709323583181</v>
      </c>
      <c r="O55" s="201">
        <f t="shared" si="39"/>
        <v>8.625</v>
      </c>
      <c r="P55" s="67">
        <f t="shared" ref="P55" si="42">(O55-N55)/N55</f>
        <v>-0.50421658259773017</v>
      </c>
    </row>
    <row r="56" spans="1:16" ht="20.100000000000001" customHeight="1" thickBot="1" x14ac:dyDescent="0.3">
      <c r="A56" s="14" t="s">
        <v>17</v>
      </c>
      <c r="B56" s="25">
        <f>B57-SUM(B39:B55)</f>
        <v>21.630000000000109</v>
      </c>
      <c r="C56" s="188">
        <f>C57-SUM(C39:C55)</f>
        <v>9.0000000000372893E-2</v>
      </c>
      <c r="D56" s="345">
        <f t="shared" si="21"/>
        <v>2.1162519934643822E-2</v>
      </c>
      <c r="E56" s="295">
        <f t="shared" si="22"/>
        <v>6.3672187281390655E-5</v>
      </c>
      <c r="F56" s="67">
        <f t="shared" si="27"/>
        <v>-0.99583911234394951</v>
      </c>
      <c r="H56" s="25">
        <f>H57-SUM(H39:H55)</f>
        <v>17.237000000000023</v>
      </c>
      <c r="I56" s="188">
        <f>I57-SUM(I39:I55)</f>
        <v>7.5000000000159162E-2</v>
      </c>
      <c r="J56" s="345">
        <f t="shared" si="23"/>
        <v>4.1131847652046145E-2</v>
      </c>
      <c r="K56" s="295">
        <f t="shared" si="24"/>
        <v>1.3306814330934998E-4</v>
      </c>
      <c r="L56" s="67">
        <f t="shared" ref="L56" si="43">(I56-H56)/H56</f>
        <v>-0.99564889481927488</v>
      </c>
      <c r="N56" s="40">
        <f t="shared" ref="N56" si="44">(H56/B56)*10</f>
        <v>7.9690245030050555</v>
      </c>
      <c r="O56" s="201">
        <f t="shared" ref="O56" si="45">(I56/C56)*10</f>
        <v>8.3333333333164905</v>
      </c>
      <c r="P56" s="67">
        <f t="shared" ref="P56" si="46">(O56-N56)/N56</f>
        <v>4.5715611763278811E-2</v>
      </c>
    </row>
    <row r="57" spans="1:16" ht="26.25" customHeight="1" thickBot="1" x14ac:dyDescent="0.3">
      <c r="A57" s="18" t="s">
        <v>18</v>
      </c>
      <c r="B57" s="47">
        <v>1022.0900000000003</v>
      </c>
      <c r="C57" s="199">
        <v>1413.4900000000002</v>
      </c>
      <c r="D57" s="351">
        <f>SUM(D39:D56)</f>
        <v>0.99999999999999978</v>
      </c>
      <c r="E57" s="352">
        <f>SUM(E39:E56)</f>
        <v>1.0000000000000002</v>
      </c>
      <c r="F57" s="72">
        <f t="shared" si="27"/>
        <v>0.38294083691260056</v>
      </c>
      <c r="G57" s="2"/>
      <c r="H57" s="47">
        <v>419.06700000000001</v>
      </c>
      <c r="I57" s="199">
        <v>563.62100000000009</v>
      </c>
      <c r="J57" s="351">
        <f>SUM(J39:J56)</f>
        <v>1.0000000000000002</v>
      </c>
      <c r="K57" s="352">
        <f>SUM(K39:K56)</f>
        <v>1.0000000000000002</v>
      </c>
      <c r="L57" s="72">
        <f t="shared" si="28"/>
        <v>0.34494245550234232</v>
      </c>
      <c r="M57" s="2"/>
      <c r="N57" s="35">
        <f t="shared" si="25"/>
        <v>4.1000988171296058</v>
      </c>
      <c r="O57" s="194">
        <f t="shared" si="26"/>
        <v>3.9874424297306668</v>
      </c>
      <c r="P57" s="72">
        <f t="shared" si="8"/>
        <v>-2.7476505426717354E-2</v>
      </c>
    </row>
    <row r="59" spans="1:16" ht="15.75" thickBot="1" x14ac:dyDescent="0.3"/>
    <row r="60" spans="1:16" x14ac:dyDescent="0.25">
      <c r="A60" s="437" t="s">
        <v>15</v>
      </c>
      <c r="B60" s="425" t="s">
        <v>1</v>
      </c>
      <c r="C60" s="421"/>
      <c r="D60" s="425" t="s">
        <v>104</v>
      </c>
      <c r="E60" s="421"/>
      <c r="F60" s="176" t="s">
        <v>0</v>
      </c>
      <c r="H60" s="435" t="s">
        <v>19</v>
      </c>
      <c r="I60" s="436"/>
      <c r="J60" s="425" t="s">
        <v>104</v>
      </c>
      <c r="K60" s="426"/>
      <c r="L60" s="176" t="s">
        <v>0</v>
      </c>
      <c r="N60" s="433" t="s">
        <v>22</v>
      </c>
      <c r="O60" s="421"/>
      <c r="P60" s="176" t="s">
        <v>0</v>
      </c>
    </row>
    <row r="61" spans="1:16" x14ac:dyDescent="0.25">
      <c r="A61" s="438"/>
      <c r="B61" s="428" t="str">
        <f>B5</f>
        <v>jan</v>
      </c>
      <c r="C61" s="430"/>
      <c r="D61" s="428" t="str">
        <f>B5</f>
        <v>jan</v>
      </c>
      <c r="E61" s="430"/>
      <c r="F61" s="177" t="str">
        <f>F37</f>
        <v>2022/2021</v>
      </c>
      <c r="H61" s="431" t="str">
        <f>B5</f>
        <v>jan</v>
      </c>
      <c r="I61" s="430"/>
      <c r="J61" s="428" t="str">
        <f>B5</f>
        <v>jan</v>
      </c>
      <c r="K61" s="429"/>
      <c r="L61" s="177" t="str">
        <f>L37</f>
        <v>2022/2021</v>
      </c>
      <c r="N61" s="431" t="str">
        <f>B5</f>
        <v>jan</v>
      </c>
      <c r="O61" s="429"/>
      <c r="P61" s="177" t="str">
        <f>P37</f>
        <v>2022/2021</v>
      </c>
    </row>
    <row r="62" spans="1:16" ht="19.5" customHeight="1" thickBot="1" x14ac:dyDescent="0.3">
      <c r="A62" s="439"/>
      <c r="B62" s="120">
        <f>B6</f>
        <v>2021</v>
      </c>
      <c r="C62" s="180">
        <f>C6</f>
        <v>2022</v>
      </c>
      <c r="D62" s="120">
        <f>B6</f>
        <v>2021</v>
      </c>
      <c r="E62" s="180">
        <f>C6</f>
        <v>2022</v>
      </c>
      <c r="F62" s="178" t="s">
        <v>1</v>
      </c>
      <c r="H62" s="31">
        <f>B6</f>
        <v>2021</v>
      </c>
      <c r="I62" s="180">
        <f>C6</f>
        <v>2022</v>
      </c>
      <c r="J62" s="120">
        <f>B6</f>
        <v>2021</v>
      </c>
      <c r="K62" s="180">
        <f>C6</f>
        <v>2022</v>
      </c>
      <c r="L62" s="357">
        <v>1000</v>
      </c>
      <c r="N62" s="31">
        <f>B6</f>
        <v>2021</v>
      </c>
      <c r="O62" s="180">
        <f>C6</f>
        <v>2022</v>
      </c>
      <c r="P62" s="178" t="s">
        <v>23</v>
      </c>
    </row>
    <row r="63" spans="1:16" ht="20.100000000000001" customHeight="1" x14ac:dyDescent="0.25">
      <c r="A63" s="45" t="s">
        <v>154</v>
      </c>
      <c r="B63" s="46">
        <v>232.92000000000002</v>
      </c>
      <c r="C63" s="195">
        <v>115.89</v>
      </c>
      <c r="D63" s="345">
        <f t="shared" ref="D63:D83" si="47">B63/$B$84</f>
        <v>0.42905299611324987</v>
      </c>
      <c r="E63" s="344">
        <f t="shared" ref="E63:E83" si="48">C63/$C$84</f>
        <v>0.28710516536603498</v>
      </c>
      <c r="F63" s="76">
        <f t="shared" ref="F63:F65" si="49">(C63-B63)/B63</f>
        <v>-0.50244719216898515</v>
      </c>
      <c r="H63" s="25">
        <v>185.995</v>
      </c>
      <c r="I63" s="195">
        <v>595.221</v>
      </c>
      <c r="J63" s="343">
        <f t="shared" ref="J63:J84" si="50">H63/$H$84</f>
        <v>0.49086336213494342</v>
      </c>
      <c r="K63" s="344">
        <f t="shared" ref="K63:K84" si="51">I63/$I$84</f>
        <v>0.60026018424675143</v>
      </c>
      <c r="L63" s="76">
        <f t="shared" ref="L63:L65" si="52">(I63-H63)/H63</f>
        <v>2.2001989300787654</v>
      </c>
      <c r="N63" s="49">
        <f t="shared" ref="N63:N71" si="53">(H63/B63)*10</f>
        <v>7.9853597801820362</v>
      </c>
      <c r="O63" s="197">
        <f t="shared" ref="O63:O71" si="54">(I63/C63)*10</f>
        <v>51.360859435671756</v>
      </c>
      <c r="P63" s="76">
        <f t="shared" si="8"/>
        <v>5.4318779428246273</v>
      </c>
    </row>
    <row r="64" spans="1:16" ht="20.100000000000001" customHeight="1" x14ac:dyDescent="0.25">
      <c r="A64" s="45" t="s">
        <v>160</v>
      </c>
      <c r="B64" s="25">
        <v>5.42</v>
      </c>
      <c r="C64" s="188">
        <v>12.5</v>
      </c>
      <c r="D64" s="345">
        <f t="shared" si="47"/>
        <v>9.9839740637721712E-3</v>
      </c>
      <c r="E64" s="295">
        <f t="shared" si="48"/>
        <v>3.0967422271770101E-2</v>
      </c>
      <c r="F64" s="67">
        <f t="shared" si="49"/>
        <v>1.3062730627306274</v>
      </c>
      <c r="H64" s="25">
        <v>1.774</v>
      </c>
      <c r="I64" s="188">
        <v>132.26300000000001</v>
      </c>
      <c r="J64" s="294">
        <f t="shared" si="50"/>
        <v>4.6818011474899302E-3</v>
      </c>
      <c r="K64" s="295">
        <f t="shared" si="51"/>
        <v>0.13338274817089465</v>
      </c>
      <c r="L64" s="67">
        <f t="shared" si="52"/>
        <v>73.556369785794814</v>
      </c>
      <c r="N64" s="48">
        <f t="shared" si="53"/>
        <v>3.2730627306273066</v>
      </c>
      <c r="O64" s="191">
        <f t="shared" si="54"/>
        <v>105.8104</v>
      </c>
      <c r="P64" s="67">
        <f t="shared" si="8"/>
        <v>31.327641939120632</v>
      </c>
    </row>
    <row r="65" spans="1:16" ht="20.100000000000001" customHeight="1" x14ac:dyDescent="0.25">
      <c r="A65" s="45" t="s">
        <v>170</v>
      </c>
      <c r="B65" s="25">
        <v>65.88</v>
      </c>
      <c r="C65" s="188">
        <v>92.56</v>
      </c>
      <c r="D65" s="345">
        <f t="shared" si="47"/>
        <v>0.1213550205389872</v>
      </c>
      <c r="E65" s="295">
        <f t="shared" si="48"/>
        <v>0.22930756843800323</v>
      </c>
      <c r="F65" s="67">
        <f t="shared" si="49"/>
        <v>0.40497874924104443</v>
      </c>
      <c r="H65" s="25">
        <v>39.433999999999997</v>
      </c>
      <c r="I65" s="188">
        <v>83.117999999999995</v>
      </c>
      <c r="J65" s="294">
        <f t="shared" si="50"/>
        <v>0.10407110848371923</v>
      </c>
      <c r="K65" s="295">
        <f t="shared" si="51"/>
        <v>8.3821683029028676E-2</v>
      </c>
      <c r="L65" s="67">
        <f t="shared" si="52"/>
        <v>1.1077750164832378</v>
      </c>
      <c r="N65" s="48">
        <f t="shared" si="53"/>
        <v>5.9857316332726178</v>
      </c>
      <c r="O65" s="191">
        <f t="shared" si="54"/>
        <v>8.9799049265341395</v>
      </c>
      <c r="P65" s="67">
        <f t="shared" si="8"/>
        <v>0.50021843221602935</v>
      </c>
    </row>
    <row r="66" spans="1:16" ht="20.100000000000001" customHeight="1" x14ac:dyDescent="0.25">
      <c r="A66" s="45" t="s">
        <v>156</v>
      </c>
      <c r="B66" s="25">
        <v>69.38</v>
      </c>
      <c r="C66" s="188">
        <v>77.739999999999995</v>
      </c>
      <c r="D66" s="345">
        <f t="shared" si="47"/>
        <v>0.12780223626282533</v>
      </c>
      <c r="E66" s="295">
        <f t="shared" si="48"/>
        <v>0.19259259259259259</v>
      </c>
      <c r="F66" s="67">
        <f t="shared" ref="F66" si="55">(C66-B66)/B66</f>
        <v>0.12049582012107235</v>
      </c>
      <c r="H66" s="25">
        <v>31.72</v>
      </c>
      <c r="I66" s="188">
        <v>48.292000000000002</v>
      </c>
      <c r="J66" s="294">
        <f t="shared" si="50"/>
        <v>8.3712926943844745E-2</v>
      </c>
      <c r="K66" s="295">
        <f t="shared" si="51"/>
        <v>4.8700843581869789E-2</v>
      </c>
      <c r="L66" s="67">
        <f t="shared" ref="L66" si="56">(I66-H66)/H66</f>
        <v>0.52244640605296355</v>
      </c>
      <c r="N66" s="48">
        <f t="shared" si="53"/>
        <v>4.5719227443067165</v>
      </c>
      <c r="O66" s="191">
        <f t="shared" si="54"/>
        <v>6.2119886802161055</v>
      </c>
      <c r="P66" s="67">
        <f t="shared" ref="P66" si="57">(O66-N66)/N66</f>
        <v>0.35872564512419108</v>
      </c>
    </row>
    <row r="67" spans="1:16" ht="20.100000000000001" customHeight="1" x14ac:dyDescent="0.25">
      <c r="A67" s="45" t="s">
        <v>172</v>
      </c>
      <c r="B67" s="25">
        <v>1.8</v>
      </c>
      <c r="C67" s="188">
        <v>16.75</v>
      </c>
      <c r="D67" s="345">
        <f t="shared" si="47"/>
        <v>3.3157109436881753E-3</v>
      </c>
      <c r="E67" s="295">
        <f t="shared" si="48"/>
        <v>4.1496345844171931E-2</v>
      </c>
      <c r="F67" s="67">
        <f t="shared" ref="F67:F83" si="58">(C67-B67)/B67</f>
        <v>8.3055555555555554</v>
      </c>
      <c r="H67" s="25">
        <v>4.617</v>
      </c>
      <c r="I67" s="188">
        <v>35.661999999999999</v>
      </c>
      <c r="J67" s="294">
        <f t="shared" si="50"/>
        <v>1.2184822941353445E-2</v>
      </c>
      <c r="K67" s="295">
        <f t="shared" si="51"/>
        <v>3.5963917083919501E-2</v>
      </c>
      <c r="L67" s="67">
        <f t="shared" ref="L67:L83" si="59">(I67-H67)/H67</f>
        <v>6.7240632445310808</v>
      </c>
      <c r="N67" s="48">
        <f t="shared" si="53"/>
        <v>25.65</v>
      </c>
      <c r="O67" s="191">
        <f t="shared" si="54"/>
        <v>21.290746268656715</v>
      </c>
      <c r="P67" s="67">
        <f t="shared" ref="P67:P71" si="60">(O67-N67)/N67</f>
        <v>-0.16995141252800328</v>
      </c>
    </row>
    <row r="68" spans="1:16" ht="20.100000000000001" customHeight="1" x14ac:dyDescent="0.25">
      <c r="A68" s="45" t="s">
        <v>174</v>
      </c>
      <c r="B68" s="25">
        <v>0.04</v>
      </c>
      <c r="C68" s="188">
        <v>0.23</v>
      </c>
      <c r="D68" s="345">
        <f t="shared" si="47"/>
        <v>7.3682465415292775E-5</v>
      </c>
      <c r="E68" s="295">
        <f t="shared" si="48"/>
        <v>5.6980056980056987E-4</v>
      </c>
      <c r="F68" s="67">
        <f t="shared" si="58"/>
        <v>4.75</v>
      </c>
      <c r="H68" s="25">
        <v>0.154</v>
      </c>
      <c r="I68" s="188">
        <v>27.501000000000001</v>
      </c>
      <c r="J68" s="294">
        <f t="shared" si="50"/>
        <v>4.0642467683959935E-4</v>
      </c>
      <c r="K68" s="295">
        <f t="shared" si="51"/>
        <v>2.7733825464776801E-2</v>
      </c>
      <c r="L68" s="67">
        <f t="shared" si="59"/>
        <v>177.5779220779221</v>
      </c>
      <c r="N68" s="48">
        <f t="shared" si="53"/>
        <v>38.5</v>
      </c>
      <c r="O68" s="191">
        <f t="shared" si="54"/>
        <v>1195.695652173913</v>
      </c>
      <c r="P68" s="67">
        <f t="shared" si="60"/>
        <v>30.057029926595142</v>
      </c>
    </row>
    <row r="69" spans="1:16" ht="20.100000000000001" customHeight="1" x14ac:dyDescent="0.25">
      <c r="A69" s="45" t="s">
        <v>194</v>
      </c>
      <c r="B69" s="25"/>
      <c r="C69" s="188">
        <v>13.44</v>
      </c>
      <c r="D69" s="345">
        <f t="shared" si="47"/>
        <v>0</v>
      </c>
      <c r="E69" s="295">
        <f t="shared" si="48"/>
        <v>3.3296172426607207E-2</v>
      </c>
      <c r="F69" s="67"/>
      <c r="H69" s="25"/>
      <c r="I69" s="188">
        <v>15.08</v>
      </c>
      <c r="J69" s="294">
        <f t="shared" si="50"/>
        <v>0</v>
      </c>
      <c r="K69" s="295">
        <f t="shared" si="51"/>
        <v>1.5207668376016658E-2</v>
      </c>
      <c r="L69" s="67"/>
      <c r="N69" s="48"/>
      <c r="O69" s="191">
        <f t="shared" si="54"/>
        <v>11.220238095238095</v>
      </c>
      <c r="P69" s="67"/>
    </row>
    <row r="70" spans="1:16" ht="20.100000000000001" customHeight="1" x14ac:dyDescent="0.25">
      <c r="A70" s="45" t="s">
        <v>155</v>
      </c>
      <c r="B70" s="25">
        <v>13.62</v>
      </c>
      <c r="C70" s="188">
        <v>17.059999999999999</v>
      </c>
      <c r="D70" s="345">
        <f t="shared" si="47"/>
        <v>2.5088879473907189E-2</v>
      </c>
      <c r="E70" s="295">
        <f t="shared" si="48"/>
        <v>4.2264337916511831E-2</v>
      </c>
      <c r="F70" s="67">
        <f t="shared" si="58"/>
        <v>0.25256975036710716</v>
      </c>
      <c r="H70" s="25">
        <v>10.375</v>
      </c>
      <c r="I70" s="188">
        <v>11.988</v>
      </c>
      <c r="J70" s="294">
        <f t="shared" si="50"/>
        <v>2.7380883261109375E-2</v>
      </c>
      <c r="K70" s="295">
        <f t="shared" si="51"/>
        <v>1.2089491279289634E-2</v>
      </c>
      <c r="L70" s="67">
        <f t="shared" si="59"/>
        <v>0.15546987951807226</v>
      </c>
      <c r="N70" s="48">
        <f t="shared" si="53"/>
        <v>7.6174743024963298</v>
      </c>
      <c r="O70" s="191">
        <f t="shared" si="54"/>
        <v>7.0269636576787811</v>
      </c>
      <c r="P70" s="67">
        <f t="shared" si="60"/>
        <v>-7.7520529950988085E-2</v>
      </c>
    </row>
    <row r="71" spans="1:16" ht="20.100000000000001" customHeight="1" x14ac:dyDescent="0.25">
      <c r="A71" s="45" t="s">
        <v>173</v>
      </c>
      <c r="B71" s="25">
        <v>21.3</v>
      </c>
      <c r="C71" s="188">
        <v>18</v>
      </c>
      <c r="D71" s="345">
        <f t="shared" si="47"/>
        <v>3.9235912833643409E-2</v>
      </c>
      <c r="E71" s="295">
        <f t="shared" si="48"/>
        <v>4.4593088071348944E-2</v>
      </c>
      <c r="F71" s="67">
        <f t="shared" si="58"/>
        <v>-0.15492957746478875</v>
      </c>
      <c r="H71" s="25">
        <v>15.651999999999999</v>
      </c>
      <c r="I71" s="188">
        <v>11.2</v>
      </c>
      <c r="J71" s="294">
        <f t="shared" si="50"/>
        <v>4.1307526246061099E-2</v>
      </c>
      <c r="K71" s="295">
        <f t="shared" si="51"/>
        <v>1.1294820014017676E-2</v>
      </c>
      <c r="L71" s="67">
        <f t="shared" si="59"/>
        <v>-0.28443649373881935</v>
      </c>
      <c r="N71" s="48">
        <f t="shared" si="53"/>
        <v>7.3483568075117365</v>
      </c>
      <c r="O71" s="191">
        <f t="shared" si="54"/>
        <v>6.2222222222222223</v>
      </c>
      <c r="P71" s="67">
        <f t="shared" si="60"/>
        <v>-0.15324985092426943</v>
      </c>
    </row>
    <row r="72" spans="1:16" ht="20.100000000000001" customHeight="1" x14ac:dyDescent="0.25">
      <c r="A72" s="45" t="s">
        <v>157</v>
      </c>
      <c r="B72" s="25">
        <v>16.489999999999998</v>
      </c>
      <c r="C72" s="188">
        <v>24</v>
      </c>
      <c r="D72" s="345">
        <f t="shared" si="47"/>
        <v>3.0375596367454447E-2</v>
      </c>
      <c r="E72" s="295">
        <f t="shared" si="48"/>
        <v>5.9457450761798591E-2</v>
      </c>
      <c r="F72" s="67">
        <f t="shared" si="58"/>
        <v>0.45542753183747742</v>
      </c>
      <c r="H72" s="25">
        <v>17.757999999999999</v>
      </c>
      <c r="I72" s="188">
        <v>10.355</v>
      </c>
      <c r="J72" s="294">
        <f t="shared" si="50"/>
        <v>4.6865515657906531E-2</v>
      </c>
      <c r="K72" s="295">
        <f t="shared" si="51"/>
        <v>1.0442666182602952E-2</v>
      </c>
      <c r="L72" s="67">
        <f t="shared" si="59"/>
        <v>-0.41688253181664597</v>
      </c>
      <c r="N72" s="48">
        <f t="shared" ref="N72:N83" si="61">(H72/B72)*10</f>
        <v>10.7689508793208</v>
      </c>
      <c r="O72" s="191">
        <f t="shared" ref="O72:O73" si="62">(I72/C72)*10</f>
        <v>4.3145833333333332</v>
      </c>
      <c r="P72" s="67">
        <f t="shared" ref="P72" si="63">(O72-N72)/N72</f>
        <v>-0.59934970623568717</v>
      </c>
    </row>
    <row r="73" spans="1:16" ht="20.100000000000001" customHeight="1" x14ac:dyDescent="0.25">
      <c r="A73" s="45" t="s">
        <v>199</v>
      </c>
      <c r="B73" s="25"/>
      <c r="C73" s="188">
        <v>3.4699999999999998</v>
      </c>
      <c r="D73" s="345">
        <f t="shared" si="47"/>
        <v>0</v>
      </c>
      <c r="E73" s="295">
        <f t="shared" si="48"/>
        <v>8.5965564226433786E-3</v>
      </c>
      <c r="F73" s="67"/>
      <c r="H73" s="25"/>
      <c r="I73" s="188">
        <v>9.7759999999999998</v>
      </c>
      <c r="J73" s="294">
        <f t="shared" si="50"/>
        <v>0</v>
      </c>
      <c r="K73" s="295">
        <f t="shared" si="51"/>
        <v>9.8587643265211442E-3</v>
      </c>
      <c r="L73" s="67"/>
      <c r="N73" s="48"/>
      <c r="O73" s="191">
        <f t="shared" si="62"/>
        <v>28.172910662824208</v>
      </c>
      <c r="P73" s="67"/>
    </row>
    <row r="74" spans="1:16" ht="20.100000000000001" customHeight="1" x14ac:dyDescent="0.25">
      <c r="A74" s="45" t="s">
        <v>175</v>
      </c>
      <c r="B74" s="25">
        <v>2.72</v>
      </c>
      <c r="C74" s="188">
        <v>9.4600000000000009</v>
      </c>
      <c r="D74" s="345">
        <f t="shared" si="47"/>
        <v>5.0104076482399094E-3</v>
      </c>
      <c r="E74" s="295">
        <f t="shared" si="48"/>
        <v>2.3436145175275612E-2</v>
      </c>
      <c r="F74" s="67">
        <f t="shared" si="58"/>
        <v>2.4779411764705883</v>
      </c>
      <c r="H74" s="25">
        <v>3.41</v>
      </c>
      <c r="I74" s="188">
        <v>9.4139999999999997</v>
      </c>
      <c r="J74" s="294">
        <f t="shared" si="50"/>
        <v>8.9994035585911295E-3</v>
      </c>
      <c r="K74" s="295">
        <f t="shared" si="51"/>
        <v>9.4936996082109291E-3</v>
      </c>
      <c r="L74" s="67">
        <f t="shared" ref="L74:L82" si="64">(I74-H74)/H74</f>
        <v>1.7607038123167154</v>
      </c>
      <c r="N74" s="48">
        <f t="shared" ref="N74:N75" si="65">(H74/B74)*10</f>
        <v>12.536764705882353</v>
      </c>
      <c r="O74" s="191">
        <f t="shared" ref="O74:O76" si="66">(I74/C74)*10</f>
        <v>9.9513742071881595</v>
      </c>
      <c r="P74" s="67">
        <f t="shared" ref="P74:P75" si="67">(O74-N74)/N74</f>
        <v>-0.2062246966700354</v>
      </c>
    </row>
    <row r="75" spans="1:16" ht="20.100000000000001" customHeight="1" x14ac:dyDescent="0.25">
      <c r="A75" s="45" t="s">
        <v>197</v>
      </c>
      <c r="B75" s="25">
        <v>47.26</v>
      </c>
      <c r="C75" s="188">
        <v>2.25</v>
      </c>
      <c r="D75" s="345">
        <f t="shared" si="47"/>
        <v>8.7055832888168413E-2</v>
      </c>
      <c r="E75" s="295">
        <f t="shared" si="48"/>
        <v>5.5741360089186179E-3</v>
      </c>
      <c r="F75" s="67">
        <f t="shared" si="58"/>
        <v>-0.95239102835378753</v>
      </c>
      <c r="H75" s="25">
        <v>24.975999999999999</v>
      </c>
      <c r="I75" s="188">
        <v>0.91200000000000003</v>
      </c>
      <c r="J75" s="294">
        <f t="shared" si="50"/>
        <v>6.591469304380411E-2</v>
      </c>
      <c r="K75" s="295">
        <f t="shared" si="51"/>
        <v>9.1972105828429663E-4</v>
      </c>
      <c r="L75" s="67">
        <f t="shared" si="64"/>
        <v>-0.9634849455477259</v>
      </c>
      <c r="N75" s="48">
        <f t="shared" si="65"/>
        <v>5.2848074481591203</v>
      </c>
      <c r="O75" s="191">
        <f t="shared" si="66"/>
        <v>4.0533333333333328</v>
      </c>
      <c r="P75" s="67">
        <f t="shared" si="67"/>
        <v>-0.23302156737134333</v>
      </c>
    </row>
    <row r="76" spans="1:16" ht="20.100000000000001" customHeight="1" x14ac:dyDescent="0.25">
      <c r="A76" s="45" t="s">
        <v>202</v>
      </c>
      <c r="B76" s="25"/>
      <c r="C76" s="188">
        <v>0.03</v>
      </c>
      <c r="D76" s="345">
        <f t="shared" si="47"/>
        <v>0</v>
      </c>
      <c r="E76" s="295">
        <f t="shared" si="48"/>
        <v>7.4321813452248237E-5</v>
      </c>
      <c r="F76" s="67"/>
      <c r="H76" s="25"/>
      <c r="I76" s="188">
        <v>0.6</v>
      </c>
      <c r="J76" s="294">
        <f t="shared" si="50"/>
        <v>0</v>
      </c>
      <c r="K76" s="295">
        <f t="shared" si="51"/>
        <v>6.050796436080898E-4</v>
      </c>
      <c r="L76" s="67"/>
      <c r="N76" s="48"/>
      <c r="O76" s="191">
        <f t="shared" si="66"/>
        <v>200</v>
      </c>
      <c r="P76" s="67"/>
    </row>
    <row r="77" spans="1:16" ht="20.100000000000001" customHeight="1" x14ac:dyDescent="0.25">
      <c r="A77" s="45" t="s">
        <v>207</v>
      </c>
      <c r="B77" s="25"/>
      <c r="C77" s="188">
        <v>0.04</v>
      </c>
      <c r="D77" s="345">
        <f t="shared" si="47"/>
        <v>0</v>
      </c>
      <c r="E77" s="295">
        <f t="shared" si="48"/>
        <v>9.9095751269664316E-5</v>
      </c>
      <c r="F77" s="67"/>
      <c r="H77" s="25"/>
      <c r="I77" s="188">
        <v>0.11799999999999999</v>
      </c>
      <c r="J77" s="294">
        <f t="shared" si="50"/>
        <v>0</v>
      </c>
      <c r="K77" s="295">
        <f t="shared" si="51"/>
        <v>1.1899899657625766E-4</v>
      </c>
      <c r="L77" s="67"/>
      <c r="N77" s="48"/>
      <c r="O77" s="191">
        <f t="shared" ref="O77" si="68">(I77/C77)*10</f>
        <v>29.499999999999996</v>
      </c>
      <c r="P77" s="67"/>
    </row>
    <row r="78" spans="1:16" ht="20.100000000000001" customHeight="1" x14ac:dyDescent="0.25">
      <c r="A78" s="45" t="s">
        <v>161</v>
      </c>
      <c r="B78" s="25">
        <v>0.02</v>
      </c>
      <c r="C78" s="188">
        <v>0.23</v>
      </c>
      <c r="D78" s="345">
        <f t="shared" si="47"/>
        <v>3.6841232707646388E-5</v>
      </c>
      <c r="E78" s="295">
        <f t="shared" si="48"/>
        <v>5.6980056980056987E-4</v>
      </c>
      <c r="F78" s="67">
        <f t="shared" si="58"/>
        <v>10.5</v>
      </c>
      <c r="H78" s="25">
        <v>0.18</v>
      </c>
      <c r="I78" s="188">
        <v>0.105</v>
      </c>
      <c r="J78" s="294">
        <f t="shared" si="50"/>
        <v>4.7504183007225902E-4</v>
      </c>
      <c r="K78" s="295">
        <f t="shared" si="51"/>
        <v>1.0588893763141572E-4</v>
      </c>
      <c r="L78" s="67">
        <f t="shared" si="64"/>
        <v>-0.41666666666666669</v>
      </c>
      <c r="N78" s="48">
        <f t="shared" ref="N78" si="69">(H78/B78)*10</f>
        <v>90</v>
      </c>
      <c r="O78" s="191">
        <f t="shared" ref="O78" si="70">(I78/C78)*10</f>
        <v>4.5652173913043477</v>
      </c>
      <c r="P78" s="67">
        <f t="shared" ref="P78" si="71">(O78-N78)/N78</f>
        <v>-0.94927536231884058</v>
      </c>
    </row>
    <row r="79" spans="1:16" ht="20.100000000000001" customHeight="1" x14ac:dyDescent="0.25">
      <c r="A79" s="45" t="s">
        <v>209</v>
      </c>
      <c r="B79" s="25">
        <v>0.91</v>
      </c>
      <c r="C79" s="188"/>
      <c r="D79" s="345">
        <f t="shared" si="47"/>
        <v>1.6762760881979108E-3</v>
      </c>
      <c r="E79" s="295">
        <f t="shared" si="48"/>
        <v>0</v>
      </c>
      <c r="F79" s="67">
        <f t="shared" si="58"/>
        <v>-1</v>
      </c>
      <c r="H79" s="25">
        <v>0.32800000000000001</v>
      </c>
      <c r="I79" s="188"/>
      <c r="J79" s="294">
        <f t="shared" si="50"/>
        <v>8.656317792427831E-4</v>
      </c>
      <c r="K79" s="295">
        <f t="shared" si="51"/>
        <v>0</v>
      </c>
      <c r="L79" s="67">
        <f t="shared" si="64"/>
        <v>-1</v>
      </c>
      <c r="N79" s="48">
        <f t="shared" ref="N79:N81" si="72">(H79/B79)*10</f>
        <v>3.6043956043956045</v>
      </c>
      <c r="O79" s="191"/>
      <c r="P79" s="67"/>
    </row>
    <row r="80" spans="1:16" ht="20.100000000000001" customHeight="1" x14ac:dyDescent="0.25">
      <c r="A80" s="45" t="s">
        <v>206</v>
      </c>
      <c r="B80" s="25">
        <v>1.8</v>
      </c>
      <c r="C80" s="188"/>
      <c r="D80" s="345">
        <f t="shared" si="47"/>
        <v>3.3157109436881753E-3</v>
      </c>
      <c r="E80" s="295">
        <f t="shared" si="48"/>
        <v>0</v>
      </c>
      <c r="F80" s="67">
        <f t="shared" si="58"/>
        <v>-1</v>
      </c>
      <c r="H80" s="25">
        <v>0.58099999999999996</v>
      </c>
      <c r="I80" s="188"/>
      <c r="J80" s="294">
        <f t="shared" si="50"/>
        <v>1.5333294626221248E-3</v>
      </c>
      <c r="K80" s="295">
        <f t="shared" si="51"/>
        <v>0</v>
      </c>
      <c r="L80" s="67">
        <f t="shared" si="64"/>
        <v>-1</v>
      </c>
      <c r="N80" s="48">
        <f t="shared" si="72"/>
        <v>3.2277777777777779</v>
      </c>
      <c r="O80" s="191"/>
      <c r="P80" s="67"/>
    </row>
    <row r="81" spans="1:16" ht="20.100000000000001" customHeight="1" x14ac:dyDescent="0.25">
      <c r="A81" s="45" t="s">
        <v>227</v>
      </c>
      <c r="B81" s="25">
        <v>2.25</v>
      </c>
      <c r="C81" s="188"/>
      <c r="D81" s="345">
        <f t="shared" si="47"/>
        <v>4.1446386796102188E-3</v>
      </c>
      <c r="E81" s="295">
        <f t="shared" si="48"/>
        <v>0</v>
      </c>
      <c r="F81" s="67">
        <f t="shared" si="58"/>
        <v>-1</v>
      </c>
      <c r="H81" s="25">
        <v>0.79500000000000004</v>
      </c>
      <c r="I81" s="188"/>
      <c r="J81" s="294">
        <f t="shared" si="50"/>
        <v>2.0981014161524773E-3</v>
      </c>
      <c r="K81" s="295">
        <f t="shared" si="51"/>
        <v>0</v>
      </c>
      <c r="L81" s="67">
        <f t="shared" si="64"/>
        <v>-1</v>
      </c>
      <c r="N81" s="48">
        <f t="shared" si="72"/>
        <v>3.5333333333333332</v>
      </c>
      <c r="O81" s="191"/>
      <c r="P81" s="67"/>
    </row>
    <row r="82" spans="1:16" ht="20.100000000000001" customHeight="1" x14ac:dyDescent="0.25">
      <c r="A82" s="45" t="s">
        <v>214</v>
      </c>
      <c r="B82" s="25">
        <v>0.34</v>
      </c>
      <c r="C82" s="188"/>
      <c r="D82" s="345">
        <f t="shared" si="47"/>
        <v>6.2630095602998867E-4</v>
      </c>
      <c r="E82" s="295">
        <f t="shared" si="48"/>
        <v>0</v>
      </c>
      <c r="F82" s="67">
        <f t="shared" si="58"/>
        <v>-1</v>
      </c>
      <c r="H82" s="25">
        <v>1.7000000000000001E-2</v>
      </c>
      <c r="I82" s="188"/>
      <c r="J82" s="294">
        <f t="shared" si="50"/>
        <v>4.4865061729046691E-5</v>
      </c>
      <c r="K82" s="295">
        <f t="shared" si="51"/>
        <v>0</v>
      </c>
      <c r="L82" s="67">
        <f t="shared" si="64"/>
        <v>-1</v>
      </c>
      <c r="N82" s="48">
        <f t="shared" ref="N82" si="73">(H82/B82)*10</f>
        <v>0.5</v>
      </c>
      <c r="O82" s="191"/>
      <c r="P82" s="67"/>
    </row>
    <row r="83" spans="1:16" ht="20.100000000000001" customHeight="1" thickBot="1" x14ac:dyDescent="0.3">
      <c r="A83" s="14" t="s">
        <v>17</v>
      </c>
      <c r="B83" s="25">
        <f>B84-SUM(B63:B82)</f>
        <v>60.720000000000027</v>
      </c>
      <c r="C83" s="188">
        <f>C84-SUM(C63:C82)</f>
        <v>0</v>
      </c>
      <c r="D83" s="345">
        <f t="shared" si="47"/>
        <v>0.11184998250041449</v>
      </c>
      <c r="E83" s="295">
        <f t="shared" si="48"/>
        <v>0</v>
      </c>
      <c r="F83" s="67">
        <f t="shared" si="58"/>
        <v>-1</v>
      </c>
      <c r="H83" s="25">
        <f>H84-SUM(H63:H82)</f>
        <v>41.148000000000081</v>
      </c>
      <c r="I83" s="188">
        <f>I84-SUM(I63:I82)</f>
        <v>0</v>
      </c>
      <c r="J83" s="294">
        <f t="shared" si="50"/>
        <v>0.10859456235451863</v>
      </c>
      <c r="K83" s="295">
        <f t="shared" si="51"/>
        <v>0</v>
      </c>
      <c r="L83" s="67">
        <f t="shared" si="59"/>
        <v>-1</v>
      </c>
      <c r="N83" s="48">
        <f t="shared" si="61"/>
        <v>6.776679841897244</v>
      </c>
      <c r="O83" s="191"/>
      <c r="P83" s="67"/>
    </row>
    <row r="84" spans="1:16" ht="26.25" customHeight="1" thickBot="1" x14ac:dyDescent="0.3">
      <c r="A84" s="18" t="s">
        <v>18</v>
      </c>
      <c r="B84" s="23">
        <v>542.87000000000012</v>
      </c>
      <c r="C84" s="193">
        <v>403.65</v>
      </c>
      <c r="D84" s="341">
        <f>SUM(D63:D83)</f>
        <v>0.99999999999999978</v>
      </c>
      <c r="E84" s="342">
        <f>SUM(E63:E83)</f>
        <v>1.0000000000000002</v>
      </c>
      <c r="F84" s="72">
        <f>(C84-B84)/B84</f>
        <v>-0.25645182087792678</v>
      </c>
      <c r="G84" s="2"/>
      <c r="H84" s="23">
        <v>378.9140000000001</v>
      </c>
      <c r="I84" s="193">
        <v>991.60500000000013</v>
      </c>
      <c r="J84" s="353">
        <f t="shared" si="50"/>
        <v>1</v>
      </c>
      <c r="K84" s="342">
        <f t="shared" si="51"/>
        <v>1</v>
      </c>
      <c r="L84" s="72">
        <f>(I84-H84)/H84</f>
        <v>1.6169658550489026</v>
      </c>
      <c r="M84" s="2"/>
      <c r="N84" s="44">
        <f t="shared" ref="N84:O84" si="74">(H84/B84)*10</f>
        <v>6.9798294250925643</v>
      </c>
      <c r="O84" s="198">
        <f t="shared" si="74"/>
        <v>24.565960609438875</v>
      </c>
      <c r="P84" s="72">
        <f>(O84-N84)/N84</f>
        <v>2.5195646072845239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60:O60"/>
    <mergeCell ref="N36:O36"/>
    <mergeCell ref="B37:C37"/>
    <mergeCell ref="D37:E37"/>
    <mergeCell ref="H37:I37"/>
    <mergeCell ref="J37:K37"/>
    <mergeCell ref="N37:O37"/>
    <mergeCell ref="J36:K36"/>
    <mergeCell ref="N61:O61"/>
    <mergeCell ref="A60:A62"/>
    <mergeCell ref="B60:C60"/>
    <mergeCell ref="D60:E60"/>
    <mergeCell ref="H60:I60"/>
    <mergeCell ref="J60:K60"/>
    <mergeCell ref="B61:C61"/>
    <mergeCell ref="D61:E61"/>
    <mergeCell ref="H61:I61"/>
    <mergeCell ref="J61:K61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9" orientation="portrait" r:id="rId1"/>
  <ignoredErrors>
    <ignoredError sqref="D7:F18 J7:L18 N7:N18 J26:K26 J32:L33 J31:K31 D33:F33 O7:P18 O32:P33 D39:F46 J39:L46 N39:P46 D26:E26 D25:E25 D28:E30 D27:E27 D32:E32 D31:E31 J25:K25 J28:K30 J27:K27 N32:N33 D57:F57 D51:E55 D50:E50 D49:E49 J50:K50 J49:K49 J56:L57 J51:K55 N57:P57 D56:E56 D20:F23 D19:E19 D24:E24 J20:L23 J19:K19 J24:K24 N20:N23 O20:P23 O19 O24 D48:F48 D47:E47 J48:L48 J47:K47 N48:P48 O47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078CAF6-DACB-4DDB-AF96-8FEF73E924D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221" id="{A011D0B7-10D0-48E6-8BD5-5FDEF20EB0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F39:F57 L39:L57 P39:P57</xm:sqref>
        </x14:conditionalFormatting>
        <x14:conditionalFormatting xmlns:xm="http://schemas.microsoft.com/office/excel/2006/main">
          <x14:cfRule type="iconSet" priority="231" id="{7070D465-8DB3-4CA1-A417-EB21FA22AC1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P63:P84</xm:sqref>
        </x14:conditionalFormatting>
        <x14:conditionalFormatting xmlns:xm="http://schemas.microsoft.com/office/excel/2006/main">
          <x14:cfRule type="iconSet" priority="327" id="{7C7FC4D8-555F-465C-93B2-FC2BDC81B6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F63:F84</xm:sqref>
        </x14:conditionalFormatting>
        <x14:conditionalFormatting xmlns:xm="http://schemas.microsoft.com/office/excel/2006/main">
          <x14:cfRule type="iconSet" priority="332" id="{A85E3113-F50A-4E2D-AD07-E7EF11443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L63:L84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2">
    <pageSetUpPr fitToPage="1"/>
  </sheetPr>
  <dimension ref="A1:T59"/>
  <sheetViews>
    <sheetView showGridLines="0" workbookViewId="0">
      <selection activeCell="E22" sqref="E22"/>
    </sheetView>
  </sheetViews>
  <sheetFormatPr defaultRowHeight="15" x14ac:dyDescent="0.25"/>
  <cols>
    <col min="1" max="2" width="2.85546875" customWidth="1"/>
    <col min="3" max="3" width="27.28515625" customWidth="1"/>
    <col min="8" max="9" width="10.28515625" customWidth="1"/>
    <col min="10" max="10" width="2.140625" customWidth="1"/>
    <col min="15" max="16" width="10.28515625" customWidth="1"/>
    <col min="17" max="17" width="2" style="13" customWidth="1"/>
    <col min="18" max="19" width="9.140625" customWidth="1"/>
    <col min="20" max="20" width="11.28515625" customWidth="1"/>
  </cols>
  <sheetData>
    <row r="1" spans="1:20" ht="15.75" x14ac:dyDescent="0.25">
      <c r="A1" s="36" t="s">
        <v>46</v>
      </c>
      <c r="B1" s="6"/>
    </row>
    <row r="3" spans="1:20" ht="15.75" thickBot="1" x14ac:dyDescent="0.3"/>
    <row r="4" spans="1:20" x14ac:dyDescent="0.25">
      <c r="A4" s="403" t="s">
        <v>3</v>
      </c>
      <c r="B4" s="422"/>
      <c r="C4" s="422"/>
      <c r="D4" s="433" t="s">
        <v>1</v>
      </c>
      <c r="E4" s="441"/>
      <c r="F4" s="421" t="s">
        <v>13</v>
      </c>
      <c r="G4" s="421"/>
      <c r="H4" s="440" t="s">
        <v>34</v>
      </c>
      <c r="I4" s="441"/>
      <c r="J4" s="1"/>
      <c r="K4" s="433" t="s">
        <v>19</v>
      </c>
      <c r="L4" s="441"/>
      <c r="M4" s="421" t="s">
        <v>13</v>
      </c>
      <c r="N4" s="421"/>
      <c r="O4" s="440" t="s">
        <v>34</v>
      </c>
      <c r="P4" s="441"/>
      <c r="Q4" s="8"/>
      <c r="R4" s="433" t="s">
        <v>22</v>
      </c>
      <c r="S4" s="421"/>
      <c r="T4" s="85" t="s">
        <v>0</v>
      </c>
    </row>
    <row r="5" spans="1:20" x14ac:dyDescent="0.25">
      <c r="A5" s="423"/>
      <c r="B5" s="424"/>
      <c r="C5" s="424"/>
      <c r="D5" s="442" t="s">
        <v>40</v>
      </c>
      <c r="E5" s="443"/>
      <c r="F5" s="444" t="str">
        <f>D5</f>
        <v>jan - mar</v>
      </c>
      <c r="G5" s="444"/>
      <c r="H5" s="442" t="str">
        <f>F5</f>
        <v>jan - mar</v>
      </c>
      <c r="I5" s="443"/>
      <c r="J5" s="1"/>
      <c r="K5" s="442" t="str">
        <f>D5</f>
        <v>jan - mar</v>
      </c>
      <c r="L5" s="443"/>
      <c r="M5" s="444" t="str">
        <f>D5</f>
        <v>jan - mar</v>
      </c>
      <c r="N5" s="444"/>
      <c r="O5" s="442" t="str">
        <f>D5</f>
        <v>jan - mar</v>
      </c>
      <c r="P5" s="443"/>
      <c r="Q5" s="8"/>
      <c r="R5" s="442" t="str">
        <f>D5</f>
        <v>jan - mar</v>
      </c>
      <c r="S5" s="444"/>
      <c r="T5" s="83" t="s">
        <v>35</v>
      </c>
    </row>
    <row r="6" spans="1:20" ht="15.75" thickBot="1" x14ac:dyDescent="0.3">
      <c r="A6" s="423"/>
      <c r="B6" s="424"/>
      <c r="C6" s="424"/>
      <c r="D6" s="82">
        <v>2016</v>
      </c>
      <c r="E6" s="83">
        <v>2017</v>
      </c>
      <c r="F6" s="84">
        <f>D6</f>
        <v>2016</v>
      </c>
      <c r="G6" s="84">
        <f>E6</f>
        <v>2017</v>
      </c>
      <c r="H6" s="82" t="s">
        <v>1</v>
      </c>
      <c r="I6" s="83" t="s">
        <v>14</v>
      </c>
      <c r="J6" s="1"/>
      <c r="K6" s="82">
        <f>D6</f>
        <v>2016</v>
      </c>
      <c r="L6" s="83">
        <f>E6</f>
        <v>2017</v>
      </c>
      <c r="M6" s="84">
        <f>F6</f>
        <v>2016</v>
      </c>
      <c r="N6" s="83">
        <f>G6</f>
        <v>2017</v>
      </c>
      <c r="O6" s="84">
        <v>1000</v>
      </c>
      <c r="P6" s="83" t="s">
        <v>14</v>
      </c>
      <c r="Q6" s="8"/>
      <c r="R6" s="82">
        <f>D6</f>
        <v>2016</v>
      </c>
      <c r="S6" s="84">
        <f>E6</f>
        <v>2017</v>
      </c>
      <c r="T6" s="83" t="s">
        <v>23</v>
      </c>
    </row>
    <row r="7" spans="1:20" ht="24" customHeight="1" thickBot="1" x14ac:dyDescent="0.3">
      <c r="A7" s="89" t="s">
        <v>29</v>
      </c>
      <c r="B7" s="86"/>
      <c r="C7" s="19"/>
      <c r="D7" s="23">
        <v>102240.55999999995</v>
      </c>
      <c r="E7" s="24">
        <v>116110.23999999989</v>
      </c>
      <c r="F7" s="20">
        <f>D7/D17</f>
        <v>0.22691739095878957</v>
      </c>
      <c r="G7" s="20">
        <f>E7/E17</f>
        <v>0.24204639705687503</v>
      </c>
      <c r="H7" s="97">
        <f t="shared" ref="H7:H19" si="0">(E7-D7)/D7</f>
        <v>0.13565731643097359</v>
      </c>
      <c r="I7" s="100">
        <f t="shared" ref="I7:I19" si="1">(G7-F7)/F7</f>
        <v>6.667186694753173E-2</v>
      </c>
      <c r="J7" s="12"/>
      <c r="K7" s="23">
        <v>22007.724999999995</v>
      </c>
      <c r="L7" s="24">
        <v>23490.648999999994</v>
      </c>
      <c r="M7" s="20">
        <f>K7/K17</f>
        <v>0.26542612974161889</v>
      </c>
      <c r="N7" s="20">
        <f>L7/L17</f>
        <v>0.24583232837712149</v>
      </c>
      <c r="O7" s="97">
        <f t="shared" ref="O7:O8" si="2">(L7-K7)/K7</f>
        <v>6.7381976101573399E-2</v>
      </c>
      <c r="P7" s="100">
        <f t="shared" ref="P7:P8" si="3">(N7-M7)/M7</f>
        <v>-7.3820167530495723E-2</v>
      </c>
      <c r="Q7" s="52"/>
      <c r="R7" s="30">
        <f>(K7/D7)*10</f>
        <v>2.1525434719841132</v>
      </c>
      <c r="S7" s="77">
        <f>(L7/E7)*10</f>
        <v>2.0231332740333681</v>
      </c>
      <c r="T7" s="62">
        <f>(S7-R7)/R7</f>
        <v>-6.0119667563071758E-2</v>
      </c>
    </row>
    <row r="8" spans="1:20" s="9" customFormat="1" ht="24" customHeight="1" x14ac:dyDescent="0.25">
      <c r="A8" s="90" t="s">
        <v>44</v>
      </c>
      <c r="B8" s="5"/>
      <c r="C8" s="1"/>
      <c r="D8" s="25">
        <v>91846.879999999946</v>
      </c>
      <c r="E8" s="26">
        <v>93732.72999999988</v>
      </c>
      <c r="F8" s="59">
        <f>D8/D7</f>
        <v>0.89834093240490842</v>
      </c>
      <c r="G8" s="59">
        <f>E8/E7</f>
        <v>0.80727358758366163</v>
      </c>
      <c r="H8" s="98">
        <f t="shared" ref="H8:H16" si="4">(E8-D8)/D8</f>
        <v>2.0532542858286904E-2</v>
      </c>
      <c r="I8" s="101">
        <f t="shared" ref="I8:I16" si="5">(G8-F8)/F8</f>
        <v>-0.10137281018405168</v>
      </c>
      <c r="J8" s="5"/>
      <c r="K8" s="25">
        <v>21170.067999999996</v>
      </c>
      <c r="L8" s="26">
        <v>22123.445999999996</v>
      </c>
      <c r="M8" s="59">
        <f>K8/K7</f>
        <v>0.96193804675403749</v>
      </c>
      <c r="N8" s="59">
        <f>L8/L7</f>
        <v>0.94179798948934967</v>
      </c>
      <c r="O8" s="98">
        <f t="shared" si="2"/>
        <v>4.5034243631149454E-2</v>
      </c>
      <c r="P8" s="101">
        <f t="shared" si="3"/>
        <v>-2.093695881210687E-2</v>
      </c>
      <c r="Q8" s="57"/>
      <c r="R8" s="33">
        <f t="shared" ref="R8:R21" si="6">(K8/D8)*10</f>
        <v>2.3049305539828908</v>
      </c>
      <c r="S8" s="34">
        <f t="shared" ref="S8:S21" si="7">(L8/E8)*10</f>
        <v>2.3602690330261398</v>
      </c>
      <c r="T8" s="61">
        <f t="shared" ref="T8:T21" si="8">(S8-R8)/R8</f>
        <v>2.4008740284007589E-2</v>
      </c>
    </row>
    <row r="9" spans="1:20" s="9" customFormat="1" ht="24" customHeight="1" x14ac:dyDescent="0.25">
      <c r="A9" s="94" t="s">
        <v>43</v>
      </c>
      <c r="B9" s="87"/>
      <c r="C9" s="88"/>
      <c r="D9" s="95">
        <v>10394</v>
      </c>
      <c r="E9" s="96">
        <f>E10+E11</f>
        <v>22377.510000000002</v>
      </c>
      <c r="F9" s="56">
        <f>D9/D7</f>
        <v>0.10166219746840202</v>
      </c>
      <c r="G9" s="56">
        <f>E9/E7</f>
        <v>0.19272641241633834</v>
      </c>
      <c r="H9" s="99">
        <f t="shared" si="4"/>
        <v>1.1529257263806043</v>
      </c>
      <c r="I9" s="102">
        <f t="shared" si="5"/>
        <v>0.89575296634956469</v>
      </c>
      <c r="J9" s="5"/>
      <c r="K9" s="95">
        <v>838</v>
      </c>
      <c r="L9" s="96">
        <f>L10+L11</f>
        <v>1367.203</v>
      </c>
      <c r="M9" s="56">
        <f>K9/K7</f>
        <v>3.8077538682439925E-2</v>
      </c>
      <c r="N9" s="56">
        <f>L9/L7</f>
        <v>5.8202010510650444E-2</v>
      </c>
      <c r="O9" s="99">
        <f t="shared" ref="O9:O21" si="9">(L9-K9)/K9</f>
        <v>0.63150715990453454</v>
      </c>
      <c r="P9" s="102">
        <f t="shared" ref="P9:P21" si="10">(N9-M9)/M9</f>
        <v>0.52851293766766616</v>
      </c>
      <c r="Q9" s="57"/>
      <c r="R9" s="78">
        <f t="shared" si="6"/>
        <v>0.80623436598037335</v>
      </c>
      <c r="S9" s="79">
        <f t="shared" si="7"/>
        <v>0.61097190884955466</v>
      </c>
      <c r="T9" s="63">
        <f t="shared" si="8"/>
        <v>-0.24219068966798679</v>
      </c>
    </row>
    <row r="10" spans="1:20" s="9" customFormat="1" ht="24" customHeight="1" x14ac:dyDescent="0.25">
      <c r="A10" s="58"/>
      <c r="B10" s="91" t="s">
        <v>42</v>
      </c>
      <c r="C10" s="1"/>
      <c r="D10" s="25"/>
      <c r="E10" s="26">
        <v>12839.370000000004</v>
      </c>
      <c r="F10" s="59"/>
      <c r="G10" s="59">
        <f>E10/E9</f>
        <v>0.57376222823719003</v>
      </c>
      <c r="H10" s="103" t="e">
        <f t="shared" si="4"/>
        <v>#DIV/0!</v>
      </c>
      <c r="I10" s="104" t="e">
        <f t="shared" si="5"/>
        <v>#DIV/0!</v>
      </c>
      <c r="J10" s="5"/>
      <c r="K10" s="25"/>
      <c r="L10" s="26">
        <v>703.62100000000021</v>
      </c>
      <c r="M10" s="59"/>
      <c r="N10" s="59">
        <f>L10/L9</f>
        <v>0.51464266827969241</v>
      </c>
      <c r="O10" s="103" t="e">
        <f t="shared" si="9"/>
        <v>#DIV/0!</v>
      </c>
      <c r="P10" s="104" t="e">
        <f t="shared" si="10"/>
        <v>#DIV/0!</v>
      </c>
      <c r="Q10" s="57"/>
      <c r="R10" s="105" t="e">
        <f t="shared" si="6"/>
        <v>#DIV/0!</v>
      </c>
      <c r="S10" s="106">
        <f t="shared" si="7"/>
        <v>0.54801832177123955</v>
      </c>
      <c r="T10" s="107" t="e">
        <f t="shared" si="8"/>
        <v>#DIV/0!</v>
      </c>
    </row>
    <row r="11" spans="1:20" s="9" customFormat="1" ht="24" customHeight="1" thickBot="1" x14ac:dyDescent="0.3">
      <c r="A11" s="58"/>
      <c r="B11" s="91" t="s">
        <v>45</v>
      </c>
      <c r="C11" s="1"/>
      <c r="D11" s="25"/>
      <c r="E11" s="26">
        <v>9538.1399999999976</v>
      </c>
      <c r="F11" s="59">
        <f>D11/D9</f>
        <v>0</v>
      </c>
      <c r="G11" s="59">
        <f>E11/E9</f>
        <v>0.42623777176280991</v>
      </c>
      <c r="H11" s="103" t="e">
        <f t="shared" si="4"/>
        <v>#DIV/0!</v>
      </c>
      <c r="I11" s="104" t="e">
        <f t="shared" si="5"/>
        <v>#DIV/0!</v>
      </c>
      <c r="J11" s="5"/>
      <c r="K11" s="25"/>
      <c r="L11" s="26">
        <v>663.58199999999977</v>
      </c>
      <c r="M11" s="59">
        <f>K11/K9</f>
        <v>0</v>
      </c>
      <c r="N11" s="59">
        <f>L11/L9</f>
        <v>0.48535733172030765</v>
      </c>
      <c r="O11" s="103" t="e">
        <f t="shared" si="9"/>
        <v>#DIV/0!</v>
      </c>
      <c r="P11" s="104" t="e">
        <f t="shared" si="10"/>
        <v>#DIV/0!</v>
      </c>
      <c r="Q11" s="57"/>
      <c r="R11" s="80" t="e">
        <f t="shared" si="6"/>
        <v>#DIV/0!</v>
      </c>
      <c r="S11" s="77">
        <f t="shared" si="7"/>
        <v>0.69571425875485149</v>
      </c>
      <c r="T11" s="81" t="e">
        <f t="shared" si="8"/>
        <v>#DIV/0!</v>
      </c>
    </row>
    <row r="12" spans="1:20" s="9" customFormat="1" ht="24" customHeight="1" thickBot="1" x14ac:dyDescent="0.3">
      <c r="A12" s="89" t="s">
        <v>30</v>
      </c>
      <c r="B12" s="86"/>
      <c r="C12" s="19"/>
      <c r="D12" s="23">
        <v>348322.35000000021</v>
      </c>
      <c r="E12" s="24">
        <v>363592.17000000027</v>
      </c>
      <c r="F12" s="20">
        <f>D12/D17</f>
        <v>0.77308260904121051</v>
      </c>
      <c r="G12" s="20">
        <f>E12/E17</f>
        <v>0.75795360294312497</v>
      </c>
      <c r="H12" s="97">
        <f t="shared" si="4"/>
        <v>4.3838186094001884E-2</v>
      </c>
      <c r="I12" s="100">
        <f t="shared" si="5"/>
        <v>-1.9569714699505112E-2</v>
      </c>
      <c r="J12" s="5"/>
      <c r="K12" s="23">
        <v>60906.964000000051</v>
      </c>
      <c r="L12" s="24">
        <v>72064.923999999955</v>
      </c>
      <c r="M12" s="20">
        <f>K12/K17</f>
        <v>0.73457387025838095</v>
      </c>
      <c r="N12" s="20">
        <f>L12/L17</f>
        <v>0.75416767162287834</v>
      </c>
      <c r="O12" s="97">
        <f t="shared" si="9"/>
        <v>0.18319678518206711</v>
      </c>
      <c r="P12" s="100">
        <f t="shared" si="10"/>
        <v>2.6673697714847143E-2</v>
      </c>
      <c r="Q12" s="57"/>
      <c r="R12" s="30">
        <f t="shared" si="6"/>
        <v>1.7485804169614729</v>
      </c>
      <c r="S12" s="77">
        <f t="shared" si="7"/>
        <v>1.9820262906101607</v>
      </c>
      <c r="T12" s="62">
        <f t="shared" si="8"/>
        <v>0.13350594081017397</v>
      </c>
    </row>
    <row r="13" spans="1:20" s="9" customFormat="1" ht="24" customHeight="1" thickBot="1" x14ac:dyDescent="0.3">
      <c r="A13" s="90" t="s">
        <v>44</v>
      </c>
      <c r="B13" s="5"/>
      <c r="C13" s="1"/>
      <c r="D13" s="25">
        <v>218123.43000000023</v>
      </c>
      <c r="E13" s="26">
        <v>247746.21000000031</v>
      </c>
      <c r="F13" s="59">
        <f>D13/D12</f>
        <v>0.6262114102066666</v>
      </c>
      <c r="G13" s="59">
        <f>E13/E12</f>
        <v>0.68138488790889018</v>
      </c>
      <c r="H13" s="98">
        <f t="shared" si="4"/>
        <v>0.13580741876285393</v>
      </c>
      <c r="I13" s="101">
        <f t="shared" si="5"/>
        <v>8.8106790778556487E-2</v>
      </c>
      <c r="J13" s="5"/>
      <c r="K13" s="25">
        <v>52022.001000000055</v>
      </c>
      <c r="L13" s="26">
        <v>62649.965999999964</v>
      </c>
      <c r="M13" s="59">
        <f>K13/K12</f>
        <v>0.85412237917490041</v>
      </c>
      <c r="N13" s="59">
        <f>L13/L12</f>
        <v>0.86935450039467188</v>
      </c>
      <c r="O13" s="98">
        <f t="shared" si="9"/>
        <v>0.20429750481916098</v>
      </c>
      <c r="P13" s="101">
        <f t="shared" si="10"/>
        <v>1.7833651934616213E-2</v>
      </c>
      <c r="Q13" s="57"/>
      <c r="R13" s="30">
        <f t="shared" si="6"/>
        <v>2.384979962950335</v>
      </c>
      <c r="S13" s="77">
        <f t="shared" si="7"/>
        <v>2.5287961418259393</v>
      </c>
      <c r="T13" s="62">
        <f t="shared" si="8"/>
        <v>6.0300791247611465E-2</v>
      </c>
    </row>
    <row r="14" spans="1:20" s="9" customFormat="1" ht="24" customHeight="1" thickBot="1" x14ac:dyDescent="0.3">
      <c r="A14" s="94" t="s">
        <v>43</v>
      </c>
      <c r="B14" s="87"/>
      <c r="C14" s="88"/>
      <c r="D14" s="95">
        <v>130199</v>
      </c>
      <c r="E14" s="96">
        <f>E15+E16</f>
        <v>115845.96000000002</v>
      </c>
      <c r="F14" s="56">
        <f>D14/D12</f>
        <v>0.37378881946564702</v>
      </c>
      <c r="G14" s="56">
        <f>E14/E12</f>
        <v>0.31861511209111004</v>
      </c>
      <c r="H14" s="99">
        <f t="shared" ref="H14" si="11">(E14-D14)/D14</f>
        <v>-0.11023924914937887</v>
      </c>
      <c r="I14" s="102">
        <f t="shared" ref="I14" si="12">(G14-F14)/F14</f>
        <v>-0.14760662839892058</v>
      </c>
      <c r="J14" s="5"/>
      <c r="K14" s="95">
        <v>8885</v>
      </c>
      <c r="L14" s="96">
        <f>L15+L16</f>
        <v>9414.9579999999987</v>
      </c>
      <c r="M14" s="56">
        <f>K14/K12</f>
        <v>0.14587822830899916</v>
      </c>
      <c r="N14" s="56">
        <f>L14/L12</f>
        <v>0.13064549960532817</v>
      </c>
      <c r="O14" s="99">
        <f t="shared" si="9"/>
        <v>5.9646370287000421E-2</v>
      </c>
      <c r="P14" s="102">
        <f t="shared" si="10"/>
        <v>-0.10442085073452516</v>
      </c>
      <c r="Q14" s="57"/>
      <c r="R14" s="30">
        <f t="shared" si="6"/>
        <v>0.68241691564451346</v>
      </c>
      <c r="S14" s="77">
        <f t="shared" si="7"/>
        <v>0.81271353787391432</v>
      </c>
      <c r="T14" s="62">
        <f t="shared" si="8"/>
        <v>0.19093404521829782</v>
      </c>
    </row>
    <row r="15" spans="1:20" ht="24" customHeight="1" x14ac:dyDescent="0.25">
      <c r="A15" s="58"/>
      <c r="B15" s="91" t="s">
        <v>42</v>
      </c>
      <c r="C15" s="1"/>
      <c r="D15" s="25"/>
      <c r="E15" s="26">
        <v>58021.209999999992</v>
      </c>
      <c r="F15" s="4"/>
      <c r="G15" s="4">
        <f>E15/E14</f>
        <v>0.50084793634581626</v>
      </c>
      <c r="H15" s="103" t="e">
        <f t="shared" si="4"/>
        <v>#DIV/0!</v>
      </c>
      <c r="I15" s="104" t="e">
        <f t="shared" si="5"/>
        <v>#DIV/0!</v>
      </c>
      <c r="J15" s="1"/>
      <c r="K15" s="25"/>
      <c r="L15" s="26">
        <v>5766.0809999999992</v>
      </c>
      <c r="M15" s="4"/>
      <c r="N15" s="4">
        <f>L15/L14</f>
        <v>0.61243831358567935</v>
      </c>
      <c r="O15" s="103" t="e">
        <f t="shared" si="9"/>
        <v>#DIV/0!</v>
      </c>
      <c r="P15" s="104" t="e">
        <f t="shared" si="10"/>
        <v>#DIV/0!</v>
      </c>
      <c r="Q15" s="8"/>
      <c r="R15" s="114" t="e">
        <f t="shared" si="6"/>
        <v>#DIV/0!</v>
      </c>
      <c r="S15" s="115">
        <f t="shared" si="7"/>
        <v>0.99378847838574891</v>
      </c>
      <c r="T15" s="116" t="e">
        <f t="shared" si="8"/>
        <v>#DIV/0!</v>
      </c>
    </row>
    <row r="16" spans="1:20" ht="24" customHeight="1" thickBot="1" x14ac:dyDescent="0.3">
      <c r="A16" s="58"/>
      <c r="B16" s="91" t="s">
        <v>45</v>
      </c>
      <c r="C16" s="1"/>
      <c r="D16" s="25"/>
      <c r="E16" s="26">
        <v>57824.750000000022</v>
      </c>
      <c r="F16" s="4">
        <f>D16/D14</f>
        <v>0</v>
      </c>
      <c r="G16" s="4">
        <f>E16/E14</f>
        <v>0.49915206365418363</v>
      </c>
      <c r="H16" s="103" t="e">
        <f t="shared" si="4"/>
        <v>#DIV/0!</v>
      </c>
      <c r="I16" s="104" t="e">
        <f t="shared" si="5"/>
        <v>#DIV/0!</v>
      </c>
      <c r="J16" s="1"/>
      <c r="K16" s="25"/>
      <c r="L16" s="26">
        <v>3648.8769999999986</v>
      </c>
      <c r="M16" s="4">
        <f>K16/K14</f>
        <v>0</v>
      </c>
      <c r="N16" s="4">
        <f>L16/L14</f>
        <v>0.38756168641432059</v>
      </c>
      <c r="O16" s="103" t="e">
        <f t="shared" si="9"/>
        <v>#DIV/0!</v>
      </c>
      <c r="P16" s="104" t="e">
        <f t="shared" si="10"/>
        <v>#DIV/0!</v>
      </c>
      <c r="Q16" s="8"/>
      <c r="R16" s="80" t="e">
        <f t="shared" si="6"/>
        <v>#DIV/0!</v>
      </c>
      <c r="S16" s="77">
        <f t="shared" si="7"/>
        <v>0.63102339396192753</v>
      </c>
      <c r="T16" s="81" t="e">
        <f t="shared" si="8"/>
        <v>#DIV/0!</v>
      </c>
    </row>
    <row r="17" spans="1:20" ht="24" customHeight="1" thickBot="1" x14ac:dyDescent="0.3">
      <c r="A17" s="89" t="s">
        <v>12</v>
      </c>
      <c r="B17" s="86"/>
      <c r="C17" s="19"/>
      <c r="D17" s="23">
        <f>D7+D12</f>
        <v>450562.91000000015</v>
      </c>
      <c r="E17" s="24">
        <f>E7+E12</f>
        <v>479702.41000000015</v>
      </c>
      <c r="F17" s="20">
        <f>F7+F12</f>
        <v>1</v>
      </c>
      <c r="G17" s="20">
        <f>G7+G12</f>
        <v>1</v>
      </c>
      <c r="H17" s="97">
        <f t="shared" si="0"/>
        <v>6.467354359017255E-2</v>
      </c>
      <c r="I17" s="100">
        <f t="shared" si="1"/>
        <v>0</v>
      </c>
      <c r="J17" s="12"/>
      <c r="K17" s="23">
        <v>82914.689000000057</v>
      </c>
      <c r="L17" s="24">
        <v>95555.57299999996</v>
      </c>
      <c r="M17" s="20">
        <f>M7+M12</f>
        <v>0.99999999999999978</v>
      </c>
      <c r="N17" s="20">
        <f>N7+N12</f>
        <v>0.99999999999999978</v>
      </c>
      <c r="O17" s="97">
        <f t="shared" si="9"/>
        <v>0.15245650864106713</v>
      </c>
      <c r="P17" s="100">
        <f t="shared" si="10"/>
        <v>0</v>
      </c>
      <c r="Q17" s="8"/>
      <c r="R17" s="30">
        <f t="shared" si="6"/>
        <v>1.8402466594509528</v>
      </c>
      <c r="S17" s="77">
        <f t="shared" si="7"/>
        <v>1.9919760878416251</v>
      </c>
      <c r="T17" s="62">
        <f t="shared" si="8"/>
        <v>8.2450593028622343E-2</v>
      </c>
    </row>
    <row r="18" spans="1:20" s="9" customFormat="1" ht="24" customHeight="1" x14ac:dyDescent="0.25">
      <c r="A18" s="90" t="s">
        <v>44</v>
      </c>
      <c r="B18" s="5"/>
      <c r="C18" s="1"/>
      <c r="D18" s="25">
        <f t="shared" ref="D18:E21" si="13">D8+D13</f>
        <v>309970.31000000017</v>
      </c>
      <c r="E18" s="26">
        <f t="shared" si="13"/>
        <v>341478.94000000018</v>
      </c>
      <c r="F18" s="59">
        <f>D18/D17</f>
        <v>0.68796233138675367</v>
      </c>
      <c r="G18" s="59">
        <f>E18/E17</f>
        <v>0.7118557940953435</v>
      </c>
      <c r="H18" s="98">
        <f t="shared" si="0"/>
        <v>0.1016504774279833</v>
      </c>
      <c r="I18" s="101">
        <f t="shared" si="1"/>
        <v>3.4730771756684417E-2</v>
      </c>
      <c r="J18" s="5"/>
      <c r="K18" s="25">
        <f t="shared" ref="K18:L21" si="14">K8+K13</f>
        <v>73192.069000000047</v>
      </c>
      <c r="L18" s="26">
        <f t="shared" si="14"/>
        <v>84773.411999999953</v>
      </c>
      <c r="M18" s="59">
        <f>K18/K17</f>
        <v>0.8827394745459396</v>
      </c>
      <c r="N18" s="59">
        <f>L18/L17</f>
        <v>0.88716345199457902</v>
      </c>
      <c r="O18" s="98">
        <f t="shared" si="9"/>
        <v>0.15823221229064993</v>
      </c>
      <c r="P18" s="101">
        <f t="shared" si="10"/>
        <v>5.0116456510739104E-3</v>
      </c>
      <c r="Q18" s="57"/>
      <c r="R18" s="117">
        <f t="shared" si="6"/>
        <v>2.3612606317037268</v>
      </c>
      <c r="S18" s="118">
        <f t="shared" si="7"/>
        <v>2.4825370489904857</v>
      </c>
      <c r="T18" s="119">
        <f t="shared" si="8"/>
        <v>5.1360877176550378E-2</v>
      </c>
    </row>
    <row r="19" spans="1:20" s="9" customFormat="1" ht="24" customHeight="1" x14ac:dyDescent="0.25">
      <c r="A19" s="94" t="s">
        <v>43</v>
      </c>
      <c r="B19" s="87"/>
      <c r="C19" s="88"/>
      <c r="D19" s="95">
        <f t="shared" si="13"/>
        <v>140593</v>
      </c>
      <c r="E19" s="96">
        <f t="shared" si="13"/>
        <v>138223.47000000003</v>
      </c>
      <c r="F19" s="56">
        <f>D19/D17</f>
        <v>0.31203855639160344</v>
      </c>
      <c r="G19" s="56">
        <f>E19/E17</f>
        <v>0.28814420590465656</v>
      </c>
      <c r="H19" s="99">
        <f t="shared" si="0"/>
        <v>-1.6853826292916218E-2</v>
      </c>
      <c r="I19" s="102">
        <f t="shared" si="1"/>
        <v>-7.657499369071509E-2</v>
      </c>
      <c r="J19" s="5"/>
      <c r="K19" s="95">
        <f t="shared" si="14"/>
        <v>9723</v>
      </c>
      <c r="L19" s="96">
        <f t="shared" si="14"/>
        <v>10782.160999999998</v>
      </c>
      <c r="M19" s="56">
        <f>K19/K17</f>
        <v>0.11726510847794404</v>
      </c>
      <c r="N19" s="56">
        <f>L19/L17</f>
        <v>0.11283654800542092</v>
      </c>
      <c r="O19" s="99">
        <f t="shared" si="9"/>
        <v>0.10893355960094603</v>
      </c>
      <c r="P19" s="102">
        <f t="shared" si="10"/>
        <v>-3.7765372240763907E-2</v>
      </c>
      <c r="Q19" s="57"/>
      <c r="R19" s="54">
        <f t="shared" si="6"/>
        <v>0.69157070408910826</v>
      </c>
      <c r="S19" s="55">
        <f t="shared" si="7"/>
        <v>0.78005283762591082</v>
      </c>
      <c r="T19" s="63">
        <f t="shared" si="8"/>
        <v>0.12794372724817119</v>
      </c>
    </row>
    <row r="20" spans="1:20" ht="24" customHeight="1" x14ac:dyDescent="0.25">
      <c r="A20" s="58"/>
      <c r="B20" s="91" t="s">
        <v>42</v>
      </c>
      <c r="C20" s="1"/>
      <c r="D20" s="25">
        <f t="shared" si="13"/>
        <v>0</v>
      </c>
      <c r="E20" s="26">
        <f t="shared" si="13"/>
        <v>70860.58</v>
      </c>
      <c r="F20" s="4">
        <f>D20/D19</f>
        <v>0</v>
      </c>
      <c r="G20" s="4">
        <f>E20/E19</f>
        <v>0.51265230137834039</v>
      </c>
      <c r="H20" s="103" t="e">
        <f t="shared" ref="H20:H21" si="15">(E20-D20)/D20</f>
        <v>#DIV/0!</v>
      </c>
      <c r="I20" s="104" t="e">
        <f t="shared" ref="I20:I21" si="16">(G20-F20)/F20</f>
        <v>#DIV/0!</v>
      </c>
      <c r="J20" s="1"/>
      <c r="K20" s="25">
        <f t="shared" si="14"/>
        <v>0</v>
      </c>
      <c r="L20" s="26">
        <f t="shared" si="14"/>
        <v>6469.7019999999993</v>
      </c>
      <c r="M20" s="4">
        <f>K20/K19</f>
        <v>0</v>
      </c>
      <c r="N20" s="4">
        <f>L20/L19</f>
        <v>0.60003759914176757</v>
      </c>
      <c r="O20" s="103" t="e">
        <f t="shared" si="9"/>
        <v>#DIV/0!</v>
      </c>
      <c r="P20" s="104" t="e">
        <f t="shared" si="10"/>
        <v>#DIV/0!</v>
      </c>
      <c r="Q20" s="8"/>
      <c r="R20" s="105" t="e">
        <f t="shared" si="6"/>
        <v>#DIV/0!</v>
      </c>
      <c r="S20" s="106">
        <f t="shared" si="7"/>
        <v>0.9130184934980774</v>
      </c>
      <c r="T20" s="107" t="e">
        <f t="shared" si="8"/>
        <v>#DIV/0!</v>
      </c>
    </row>
    <row r="21" spans="1:20" ht="24" customHeight="1" thickBot="1" x14ac:dyDescent="0.3">
      <c r="A21" s="92"/>
      <c r="B21" s="93" t="s">
        <v>45</v>
      </c>
      <c r="C21" s="16"/>
      <c r="D21" s="27">
        <f t="shared" si="13"/>
        <v>0</v>
      </c>
      <c r="E21" s="28">
        <f t="shared" si="13"/>
        <v>67362.890000000014</v>
      </c>
      <c r="F21" s="17">
        <f>D21/D19</f>
        <v>0</v>
      </c>
      <c r="G21" s="17">
        <f>E21/E19</f>
        <v>0.48734769862165955</v>
      </c>
      <c r="H21" s="112" t="e">
        <f t="shared" si="15"/>
        <v>#DIV/0!</v>
      </c>
      <c r="I21" s="113" t="e">
        <f t="shared" si="16"/>
        <v>#DIV/0!</v>
      </c>
      <c r="J21" s="1"/>
      <c r="K21" s="27">
        <f t="shared" si="14"/>
        <v>0</v>
      </c>
      <c r="L21" s="28">
        <f t="shared" si="14"/>
        <v>4312.458999999998</v>
      </c>
      <c r="M21" s="17">
        <f>K21/K19</f>
        <v>0</v>
      </c>
      <c r="N21" s="17">
        <f>L21/L19</f>
        <v>0.39996240085823231</v>
      </c>
      <c r="O21" s="112" t="e">
        <f t="shared" si="9"/>
        <v>#DIV/0!</v>
      </c>
      <c r="P21" s="113" t="e">
        <f t="shared" si="10"/>
        <v>#DIV/0!</v>
      </c>
      <c r="Q21" s="8"/>
      <c r="R21" s="80" t="e">
        <f t="shared" si="6"/>
        <v>#DIV/0!</v>
      </c>
      <c r="S21" s="77">
        <f t="shared" si="7"/>
        <v>0.64018319285291903</v>
      </c>
      <c r="T21" s="81" t="e">
        <f t="shared" si="8"/>
        <v>#DIV/0!</v>
      </c>
    </row>
    <row r="22" spans="1:20" ht="24" customHeight="1" thickBot="1" x14ac:dyDescent="0.3">
      <c r="J22" s="12"/>
      <c r="Q22"/>
    </row>
    <row r="23" spans="1:20" s="53" customFormat="1" ht="15" customHeight="1" x14ac:dyDescent="0.25">
      <c r="A23" s="403" t="s">
        <v>2</v>
      </c>
      <c r="B23" s="422"/>
      <c r="C23" s="422"/>
      <c r="D23" s="433" t="s">
        <v>1</v>
      </c>
      <c r="E23" s="441"/>
      <c r="F23" s="421" t="s">
        <v>13</v>
      </c>
      <c r="G23" s="421"/>
      <c r="H23" s="440" t="s">
        <v>34</v>
      </c>
      <c r="I23" s="441"/>
      <c r="J23" s="1"/>
      <c r="K23" s="433" t="s">
        <v>19</v>
      </c>
      <c r="L23" s="441"/>
      <c r="M23" s="421" t="s">
        <v>13</v>
      </c>
      <c r="N23" s="421"/>
      <c r="O23" s="440" t="s">
        <v>34</v>
      </c>
      <c r="P23" s="441"/>
      <c r="Q23" s="8"/>
      <c r="R23" s="433" t="s">
        <v>22</v>
      </c>
      <c r="S23" s="421"/>
      <c r="T23" s="111" t="s">
        <v>0</v>
      </c>
    </row>
    <row r="24" spans="1:20" s="9" customFormat="1" ht="15" customHeight="1" x14ac:dyDescent="0.25">
      <c r="A24" s="423"/>
      <c r="B24" s="424"/>
      <c r="C24" s="424"/>
      <c r="D24" s="442" t="s">
        <v>40</v>
      </c>
      <c r="E24" s="443"/>
      <c r="F24" s="444" t="str">
        <f>D24</f>
        <v>jan - mar</v>
      </c>
      <c r="G24" s="444"/>
      <c r="H24" s="442" t="str">
        <f>F24</f>
        <v>jan - mar</v>
      </c>
      <c r="I24" s="443"/>
      <c r="J24" s="1"/>
      <c r="K24" s="442" t="str">
        <f>D24</f>
        <v>jan - mar</v>
      </c>
      <c r="L24" s="443"/>
      <c r="M24" s="444" t="str">
        <f>D24</f>
        <v>jan - mar</v>
      </c>
      <c r="N24" s="444"/>
      <c r="O24" s="442" t="str">
        <f>D24</f>
        <v>jan - mar</v>
      </c>
      <c r="P24" s="443"/>
      <c r="Q24" s="8"/>
      <c r="R24" s="442" t="str">
        <f>D24</f>
        <v>jan - mar</v>
      </c>
      <c r="S24" s="444"/>
      <c r="T24" s="109" t="s">
        <v>35</v>
      </c>
    </row>
    <row r="25" spans="1:20" ht="15.75" customHeight="1" thickBot="1" x14ac:dyDescent="0.3">
      <c r="A25" s="423"/>
      <c r="B25" s="424"/>
      <c r="C25" s="424"/>
      <c r="D25" s="108">
        <v>2016</v>
      </c>
      <c r="E25" s="109">
        <v>2017</v>
      </c>
      <c r="F25" s="110">
        <f>D25</f>
        <v>2016</v>
      </c>
      <c r="G25" s="110">
        <f>E25</f>
        <v>2017</v>
      </c>
      <c r="H25" s="108" t="s">
        <v>1</v>
      </c>
      <c r="I25" s="109" t="s">
        <v>14</v>
      </c>
      <c r="J25" s="1"/>
      <c r="K25" s="108">
        <f>D25</f>
        <v>2016</v>
      </c>
      <c r="L25" s="109">
        <f>E25</f>
        <v>2017</v>
      </c>
      <c r="M25" s="110">
        <f>F25</f>
        <v>2016</v>
      </c>
      <c r="N25" s="109">
        <f>G25</f>
        <v>2017</v>
      </c>
      <c r="O25" s="110">
        <v>1000</v>
      </c>
      <c r="P25" s="109" t="s">
        <v>14</v>
      </c>
      <c r="Q25" s="8"/>
      <c r="R25" s="108">
        <f>D25</f>
        <v>2016</v>
      </c>
      <c r="S25" s="110">
        <f>E25</f>
        <v>2017</v>
      </c>
      <c r="T25" s="109" t="s">
        <v>23</v>
      </c>
    </row>
    <row r="26" spans="1:20" ht="24" customHeight="1" thickBot="1" x14ac:dyDescent="0.3">
      <c r="A26" s="89" t="s">
        <v>29</v>
      </c>
      <c r="B26" s="86"/>
      <c r="C26" s="19"/>
      <c r="D26" s="23"/>
      <c r="E26" s="24"/>
      <c r="F26" s="20" t="e">
        <f>D26/D36</f>
        <v>#DIV/0!</v>
      </c>
      <c r="G26" s="20" t="e">
        <f>E26/E36</f>
        <v>#DIV/0!</v>
      </c>
      <c r="H26" s="97" t="e">
        <f t="shared" ref="H26:H40" si="17">(E26-D26)/D26</f>
        <v>#DIV/0!</v>
      </c>
      <c r="I26" s="100" t="e">
        <f t="shared" ref="I26:I40" si="18">(G26-F26)/F26</f>
        <v>#DIV/0!</v>
      </c>
      <c r="J26" s="12"/>
      <c r="K26" s="23"/>
      <c r="L26" s="24"/>
      <c r="M26" s="20">
        <f>K26/K36</f>
        <v>0</v>
      </c>
      <c r="N26" s="20">
        <f>L26/L36</f>
        <v>0</v>
      </c>
      <c r="O26" s="97" t="e">
        <f t="shared" ref="O26:O40" si="19">(L26-K26)/K26</f>
        <v>#DIV/0!</v>
      </c>
      <c r="P26" s="100" t="e">
        <f t="shared" ref="P26:P40" si="20">(N26-M26)/M26</f>
        <v>#DIV/0!</v>
      </c>
      <c r="Q26" s="52"/>
      <c r="R26" s="30" t="e">
        <f>(K26/D26)*10</f>
        <v>#DIV/0!</v>
      </c>
      <c r="S26" s="77" t="e">
        <f>(L26/E26)*10</f>
        <v>#DIV/0!</v>
      </c>
      <c r="T26" s="62" t="e">
        <f>(S26-R26)/R26</f>
        <v>#DIV/0!</v>
      </c>
    </row>
    <row r="27" spans="1:20" ht="24" customHeight="1" x14ac:dyDescent="0.25">
      <c r="A27" s="90" t="s">
        <v>44</v>
      </c>
      <c r="B27" s="5"/>
      <c r="C27" s="1"/>
      <c r="D27" s="25"/>
      <c r="E27" s="26"/>
      <c r="F27" s="59" t="e">
        <f>D27/D26</f>
        <v>#DIV/0!</v>
      </c>
      <c r="G27" s="59" t="e">
        <f>E27/E26</f>
        <v>#DIV/0!</v>
      </c>
      <c r="H27" s="98" t="e">
        <f t="shared" si="17"/>
        <v>#DIV/0!</v>
      </c>
      <c r="I27" s="101" t="e">
        <f t="shared" si="18"/>
        <v>#DIV/0!</v>
      </c>
      <c r="J27" s="5"/>
      <c r="K27" s="25"/>
      <c r="L27" s="26"/>
      <c r="M27" s="59" t="e">
        <f>K27/K26</f>
        <v>#DIV/0!</v>
      </c>
      <c r="N27" s="59" t="e">
        <f>L27/L26</f>
        <v>#DIV/0!</v>
      </c>
      <c r="O27" s="98" t="e">
        <f t="shared" si="19"/>
        <v>#DIV/0!</v>
      </c>
      <c r="P27" s="101" t="e">
        <f t="shared" si="20"/>
        <v>#DIV/0!</v>
      </c>
      <c r="Q27" s="57"/>
      <c r="R27" s="33" t="e">
        <f t="shared" ref="R27:R40" si="21">(K27/D27)*10</f>
        <v>#DIV/0!</v>
      </c>
      <c r="S27" s="34" t="e">
        <f t="shared" ref="S27:S40" si="22">(L27/E27)*10</f>
        <v>#DIV/0!</v>
      </c>
      <c r="T27" s="61" t="e">
        <f t="shared" ref="T27:T40" si="23">(S27-R27)/R27</f>
        <v>#DIV/0!</v>
      </c>
    </row>
    <row r="28" spans="1:20" ht="24" customHeight="1" x14ac:dyDescent="0.25">
      <c r="A28" s="94" t="s">
        <v>43</v>
      </c>
      <c r="B28" s="87"/>
      <c r="C28" s="88"/>
      <c r="D28" s="95"/>
      <c r="E28" s="96">
        <f>E29+E30</f>
        <v>0</v>
      </c>
      <c r="F28" s="56" t="e">
        <f>D28/D26</f>
        <v>#DIV/0!</v>
      </c>
      <c r="G28" s="56" t="e">
        <f>E28/E26</f>
        <v>#DIV/0!</v>
      </c>
      <c r="H28" s="99" t="e">
        <f t="shared" si="17"/>
        <v>#DIV/0!</v>
      </c>
      <c r="I28" s="102" t="e">
        <f t="shared" si="18"/>
        <v>#DIV/0!</v>
      </c>
      <c r="J28" s="5"/>
      <c r="K28" s="95"/>
      <c r="L28" s="96">
        <f>L29+L30</f>
        <v>0</v>
      </c>
      <c r="M28" s="56" t="e">
        <f>K28/K26</f>
        <v>#DIV/0!</v>
      </c>
      <c r="N28" s="56" t="e">
        <f>L28/L26</f>
        <v>#DIV/0!</v>
      </c>
      <c r="O28" s="99" t="e">
        <f t="shared" si="19"/>
        <v>#DIV/0!</v>
      </c>
      <c r="P28" s="102" t="e">
        <f t="shared" si="20"/>
        <v>#DIV/0!</v>
      </c>
      <c r="Q28" s="57"/>
      <c r="R28" s="78" t="e">
        <f t="shared" si="21"/>
        <v>#DIV/0!</v>
      </c>
      <c r="S28" s="79" t="e">
        <f t="shared" si="22"/>
        <v>#DIV/0!</v>
      </c>
      <c r="T28" s="63" t="e">
        <f t="shared" si="23"/>
        <v>#DIV/0!</v>
      </c>
    </row>
    <row r="29" spans="1:20" ht="24" customHeight="1" x14ac:dyDescent="0.25">
      <c r="A29" s="58"/>
      <c r="B29" s="91" t="s">
        <v>42</v>
      </c>
      <c r="C29" s="1"/>
      <c r="D29" s="25"/>
      <c r="E29" s="26"/>
      <c r="F29" s="59"/>
      <c r="G29" s="59" t="e">
        <f>E29/E28</f>
        <v>#DIV/0!</v>
      </c>
      <c r="H29" s="103" t="e">
        <f t="shared" si="17"/>
        <v>#DIV/0!</v>
      </c>
      <c r="I29" s="104" t="e">
        <f t="shared" si="18"/>
        <v>#DIV/0!</v>
      </c>
      <c r="J29" s="5"/>
      <c r="K29" s="25"/>
      <c r="L29" s="26"/>
      <c r="M29" s="59"/>
      <c r="N29" s="59" t="e">
        <f>L29/L28</f>
        <v>#DIV/0!</v>
      </c>
      <c r="O29" s="103" t="e">
        <f t="shared" si="19"/>
        <v>#DIV/0!</v>
      </c>
      <c r="P29" s="104" t="e">
        <f t="shared" si="20"/>
        <v>#DIV/0!</v>
      </c>
      <c r="Q29" s="57"/>
      <c r="R29" s="105" t="e">
        <f t="shared" si="21"/>
        <v>#DIV/0!</v>
      </c>
      <c r="S29" s="106" t="e">
        <f t="shared" si="22"/>
        <v>#DIV/0!</v>
      </c>
      <c r="T29" s="107" t="e">
        <f t="shared" si="23"/>
        <v>#DIV/0!</v>
      </c>
    </row>
    <row r="30" spans="1:20" ht="24" customHeight="1" thickBot="1" x14ac:dyDescent="0.3">
      <c r="A30" s="58"/>
      <c r="B30" s="91" t="s">
        <v>45</v>
      </c>
      <c r="C30" s="1"/>
      <c r="D30" s="25"/>
      <c r="E30" s="26"/>
      <c r="F30" s="59" t="e">
        <f>D30/D28</f>
        <v>#DIV/0!</v>
      </c>
      <c r="G30" s="59" t="e">
        <f>E30/E28</f>
        <v>#DIV/0!</v>
      </c>
      <c r="H30" s="103" t="e">
        <f t="shared" si="17"/>
        <v>#DIV/0!</v>
      </c>
      <c r="I30" s="104" t="e">
        <f t="shared" si="18"/>
        <v>#DIV/0!</v>
      </c>
      <c r="J30" s="5"/>
      <c r="K30" s="25"/>
      <c r="L30" s="26"/>
      <c r="M30" s="59" t="e">
        <f>K30/K28</f>
        <v>#DIV/0!</v>
      </c>
      <c r="N30" s="59" t="e">
        <f>L30/L28</f>
        <v>#DIV/0!</v>
      </c>
      <c r="O30" s="103" t="e">
        <f t="shared" si="19"/>
        <v>#DIV/0!</v>
      </c>
      <c r="P30" s="104" t="e">
        <f t="shared" si="20"/>
        <v>#DIV/0!</v>
      </c>
      <c r="Q30" s="57"/>
      <c r="R30" s="80" t="e">
        <f t="shared" si="21"/>
        <v>#DIV/0!</v>
      </c>
      <c r="S30" s="77" t="e">
        <f t="shared" si="22"/>
        <v>#DIV/0!</v>
      </c>
      <c r="T30" s="81" t="e">
        <f t="shared" si="23"/>
        <v>#DIV/0!</v>
      </c>
    </row>
    <row r="31" spans="1:20" ht="24" customHeight="1" thickBot="1" x14ac:dyDescent="0.3">
      <c r="A31" s="89" t="s">
        <v>30</v>
      </c>
      <c r="B31" s="86"/>
      <c r="C31" s="19"/>
      <c r="D31" s="23"/>
      <c r="E31" s="24"/>
      <c r="F31" s="20" t="e">
        <f>D31/D36</f>
        <v>#DIV/0!</v>
      </c>
      <c r="G31" s="20" t="e">
        <f>E31/E36</f>
        <v>#DIV/0!</v>
      </c>
      <c r="H31" s="97" t="e">
        <f t="shared" si="17"/>
        <v>#DIV/0!</v>
      </c>
      <c r="I31" s="100" t="e">
        <f t="shared" si="18"/>
        <v>#DIV/0!</v>
      </c>
      <c r="J31" s="5"/>
      <c r="K31" s="23"/>
      <c r="L31" s="24"/>
      <c r="M31" s="20">
        <f>K31/K36</f>
        <v>0</v>
      </c>
      <c r="N31" s="20">
        <f>L31/L36</f>
        <v>0</v>
      </c>
      <c r="O31" s="97" t="e">
        <f t="shared" si="19"/>
        <v>#DIV/0!</v>
      </c>
      <c r="P31" s="100" t="e">
        <f t="shared" si="20"/>
        <v>#DIV/0!</v>
      </c>
      <c r="Q31" s="57"/>
      <c r="R31" s="30" t="e">
        <f t="shared" si="21"/>
        <v>#DIV/0!</v>
      </c>
      <c r="S31" s="77" t="e">
        <f t="shared" si="22"/>
        <v>#DIV/0!</v>
      </c>
      <c r="T31" s="62" t="e">
        <f t="shared" si="23"/>
        <v>#DIV/0!</v>
      </c>
    </row>
    <row r="32" spans="1:20" ht="24" customHeight="1" thickBot="1" x14ac:dyDescent="0.3">
      <c r="A32" s="90" t="s">
        <v>44</v>
      </c>
      <c r="B32" s="5"/>
      <c r="C32" s="1"/>
      <c r="D32" s="25"/>
      <c r="E32" s="26"/>
      <c r="F32" s="59" t="e">
        <f>D32/D31</f>
        <v>#DIV/0!</v>
      </c>
      <c r="G32" s="59" t="e">
        <f>E32/E31</f>
        <v>#DIV/0!</v>
      </c>
      <c r="H32" s="98" t="e">
        <f t="shared" si="17"/>
        <v>#DIV/0!</v>
      </c>
      <c r="I32" s="101" t="e">
        <f t="shared" si="18"/>
        <v>#DIV/0!</v>
      </c>
      <c r="J32" s="5"/>
      <c r="K32" s="25"/>
      <c r="L32" s="26"/>
      <c r="M32" s="59" t="e">
        <f>K32/K31</f>
        <v>#DIV/0!</v>
      </c>
      <c r="N32" s="59" t="e">
        <f>L32/L31</f>
        <v>#DIV/0!</v>
      </c>
      <c r="O32" s="98" t="e">
        <f t="shared" si="19"/>
        <v>#DIV/0!</v>
      </c>
      <c r="P32" s="101" t="e">
        <f t="shared" si="20"/>
        <v>#DIV/0!</v>
      </c>
      <c r="Q32" s="57"/>
      <c r="R32" s="30" t="e">
        <f t="shared" si="21"/>
        <v>#DIV/0!</v>
      </c>
      <c r="S32" s="77" t="e">
        <f t="shared" si="22"/>
        <v>#DIV/0!</v>
      </c>
      <c r="T32" s="62" t="e">
        <f t="shared" si="23"/>
        <v>#DIV/0!</v>
      </c>
    </row>
    <row r="33" spans="1:20" ht="24" customHeight="1" thickBot="1" x14ac:dyDescent="0.3">
      <c r="A33" s="94" t="s">
        <v>43</v>
      </c>
      <c r="B33" s="87"/>
      <c r="C33" s="88"/>
      <c r="D33" s="95"/>
      <c r="E33" s="96">
        <f>E34+E35</f>
        <v>0</v>
      </c>
      <c r="F33" s="56" t="e">
        <f>D33/D31</f>
        <v>#DIV/0!</v>
      </c>
      <c r="G33" s="56" t="e">
        <f>E33/E31</f>
        <v>#DIV/0!</v>
      </c>
      <c r="H33" s="99" t="e">
        <f t="shared" si="17"/>
        <v>#DIV/0!</v>
      </c>
      <c r="I33" s="102" t="e">
        <f t="shared" si="18"/>
        <v>#DIV/0!</v>
      </c>
      <c r="J33" s="5"/>
      <c r="K33" s="95"/>
      <c r="L33" s="96">
        <f>L34+L35</f>
        <v>0</v>
      </c>
      <c r="M33" s="56" t="e">
        <f>K33/K31</f>
        <v>#DIV/0!</v>
      </c>
      <c r="N33" s="56" t="e">
        <f>L33/L31</f>
        <v>#DIV/0!</v>
      </c>
      <c r="O33" s="99" t="e">
        <f t="shared" si="19"/>
        <v>#DIV/0!</v>
      </c>
      <c r="P33" s="102" t="e">
        <f t="shared" si="20"/>
        <v>#DIV/0!</v>
      </c>
      <c r="Q33" s="57"/>
      <c r="R33" s="30" t="e">
        <f t="shared" si="21"/>
        <v>#DIV/0!</v>
      </c>
      <c r="S33" s="77" t="e">
        <f t="shared" si="22"/>
        <v>#DIV/0!</v>
      </c>
      <c r="T33" s="62" t="e">
        <f t="shared" si="23"/>
        <v>#DIV/0!</v>
      </c>
    </row>
    <row r="34" spans="1:20" ht="24" customHeight="1" x14ac:dyDescent="0.25">
      <c r="A34" s="58"/>
      <c r="B34" s="91" t="s">
        <v>42</v>
      </c>
      <c r="C34" s="1"/>
      <c r="D34" s="25"/>
      <c r="E34" s="26"/>
      <c r="F34" s="4"/>
      <c r="G34" s="4" t="e">
        <f>E34/E33</f>
        <v>#DIV/0!</v>
      </c>
      <c r="H34" s="103" t="e">
        <f t="shared" si="17"/>
        <v>#DIV/0!</v>
      </c>
      <c r="I34" s="104" t="e">
        <f t="shared" si="18"/>
        <v>#DIV/0!</v>
      </c>
      <c r="J34" s="1"/>
      <c r="K34" s="25"/>
      <c r="L34" s="26"/>
      <c r="M34" s="4"/>
      <c r="N34" s="4" t="e">
        <f>L34/L33</f>
        <v>#DIV/0!</v>
      </c>
      <c r="O34" s="103" t="e">
        <f t="shared" si="19"/>
        <v>#DIV/0!</v>
      </c>
      <c r="P34" s="104" t="e">
        <f t="shared" si="20"/>
        <v>#DIV/0!</v>
      </c>
      <c r="Q34" s="8"/>
      <c r="R34" s="114" t="e">
        <f t="shared" si="21"/>
        <v>#DIV/0!</v>
      </c>
      <c r="S34" s="115" t="e">
        <f t="shared" si="22"/>
        <v>#DIV/0!</v>
      </c>
      <c r="T34" s="116" t="e">
        <f t="shared" si="23"/>
        <v>#DIV/0!</v>
      </c>
    </row>
    <row r="35" spans="1:20" ht="24" customHeight="1" thickBot="1" x14ac:dyDescent="0.3">
      <c r="A35" s="58"/>
      <c r="B35" s="91" t="s">
        <v>45</v>
      </c>
      <c r="C35" s="1"/>
      <c r="D35" s="25"/>
      <c r="E35" s="26"/>
      <c r="F35" s="4" t="e">
        <f>D35/D33</f>
        <v>#DIV/0!</v>
      </c>
      <c r="G35" s="4" t="e">
        <f>E35/E33</f>
        <v>#DIV/0!</v>
      </c>
      <c r="H35" s="103" t="e">
        <f t="shared" si="17"/>
        <v>#DIV/0!</v>
      </c>
      <c r="I35" s="104" t="e">
        <f t="shared" si="18"/>
        <v>#DIV/0!</v>
      </c>
      <c r="J35" s="1"/>
      <c r="K35" s="25"/>
      <c r="L35" s="26"/>
      <c r="M35" s="4" t="e">
        <f>K35/K33</f>
        <v>#DIV/0!</v>
      </c>
      <c r="N35" s="4" t="e">
        <f>L35/L33</f>
        <v>#DIV/0!</v>
      </c>
      <c r="O35" s="103" t="e">
        <f t="shared" si="19"/>
        <v>#DIV/0!</v>
      </c>
      <c r="P35" s="104" t="e">
        <f t="shared" si="20"/>
        <v>#DIV/0!</v>
      </c>
      <c r="Q35" s="8"/>
      <c r="R35" s="80" t="e">
        <f t="shared" si="21"/>
        <v>#DIV/0!</v>
      </c>
      <c r="S35" s="77" t="e">
        <f t="shared" si="22"/>
        <v>#DIV/0!</v>
      </c>
      <c r="T35" s="81" t="e">
        <f t="shared" si="23"/>
        <v>#DIV/0!</v>
      </c>
    </row>
    <row r="36" spans="1:20" ht="24" customHeight="1" thickBot="1" x14ac:dyDescent="0.3">
      <c r="A36" s="89" t="s">
        <v>12</v>
      </c>
      <c r="B36" s="86"/>
      <c r="C36" s="19"/>
      <c r="D36" s="23">
        <f>D26+D31</f>
        <v>0</v>
      </c>
      <c r="E36" s="24">
        <f>E26+E31</f>
        <v>0</v>
      </c>
      <c r="F36" s="20" t="e">
        <f>F26+F31</f>
        <v>#DIV/0!</v>
      </c>
      <c r="G36" s="20" t="e">
        <f>G26+G31</f>
        <v>#DIV/0!</v>
      </c>
      <c r="H36" s="97" t="e">
        <f t="shared" si="17"/>
        <v>#DIV/0!</v>
      </c>
      <c r="I36" s="100" t="e">
        <f t="shared" si="18"/>
        <v>#DIV/0!</v>
      </c>
      <c r="J36" s="12"/>
      <c r="K36" s="23">
        <v>82914.689000000057</v>
      </c>
      <c r="L36" s="24">
        <v>95555.57299999996</v>
      </c>
      <c r="M36" s="20">
        <f>M26+M31</f>
        <v>0</v>
      </c>
      <c r="N36" s="20">
        <f>N26+N31</f>
        <v>0</v>
      </c>
      <c r="O36" s="97">
        <f t="shared" si="19"/>
        <v>0.15245650864106713</v>
      </c>
      <c r="P36" s="100" t="e">
        <f t="shared" si="20"/>
        <v>#DIV/0!</v>
      </c>
      <c r="Q36" s="8"/>
      <c r="R36" s="30" t="e">
        <f t="shared" si="21"/>
        <v>#DIV/0!</v>
      </c>
      <c r="S36" s="77" t="e">
        <f t="shared" si="22"/>
        <v>#DIV/0!</v>
      </c>
      <c r="T36" s="62" t="e">
        <f t="shared" si="23"/>
        <v>#DIV/0!</v>
      </c>
    </row>
    <row r="37" spans="1:20" ht="24" customHeight="1" x14ac:dyDescent="0.25">
      <c r="A37" s="90" t="s">
        <v>44</v>
      </c>
      <c r="B37" s="5"/>
      <c r="C37" s="1"/>
      <c r="D37" s="25">
        <f t="shared" ref="D37:E37" si="24">D27+D32</f>
        <v>0</v>
      </c>
      <c r="E37" s="26">
        <f t="shared" si="24"/>
        <v>0</v>
      </c>
      <c r="F37" s="59" t="e">
        <f>D37/D36</f>
        <v>#DIV/0!</v>
      </c>
      <c r="G37" s="59" t="e">
        <f>E37/E36</f>
        <v>#DIV/0!</v>
      </c>
      <c r="H37" s="98" t="e">
        <f t="shared" si="17"/>
        <v>#DIV/0!</v>
      </c>
      <c r="I37" s="101" t="e">
        <f t="shared" si="18"/>
        <v>#DIV/0!</v>
      </c>
      <c r="J37" s="5"/>
      <c r="K37" s="25">
        <f t="shared" ref="K37:L37" si="25">K27+K32</f>
        <v>0</v>
      </c>
      <c r="L37" s="26">
        <f t="shared" si="25"/>
        <v>0</v>
      </c>
      <c r="M37" s="59">
        <f>K37/K36</f>
        <v>0</v>
      </c>
      <c r="N37" s="59">
        <f>L37/L36</f>
        <v>0</v>
      </c>
      <c r="O37" s="98" t="e">
        <f t="shared" si="19"/>
        <v>#DIV/0!</v>
      </c>
      <c r="P37" s="101" t="e">
        <f t="shared" si="20"/>
        <v>#DIV/0!</v>
      </c>
      <c r="Q37" s="57"/>
      <c r="R37" s="117" t="e">
        <f t="shared" si="21"/>
        <v>#DIV/0!</v>
      </c>
      <c r="S37" s="118" t="e">
        <f t="shared" si="22"/>
        <v>#DIV/0!</v>
      </c>
      <c r="T37" s="119" t="e">
        <f t="shared" si="23"/>
        <v>#DIV/0!</v>
      </c>
    </row>
    <row r="38" spans="1:20" ht="24" customHeight="1" x14ac:dyDescent="0.25">
      <c r="A38" s="94" t="s">
        <v>43</v>
      </c>
      <c r="B38" s="87"/>
      <c r="C38" s="88"/>
      <c r="D38" s="95">
        <f t="shared" ref="D38:E38" si="26">D28+D33</f>
        <v>0</v>
      </c>
      <c r="E38" s="96">
        <f t="shared" si="26"/>
        <v>0</v>
      </c>
      <c r="F38" s="56" t="e">
        <f>D38/D36</f>
        <v>#DIV/0!</v>
      </c>
      <c r="G38" s="56" t="e">
        <f>E38/E36</f>
        <v>#DIV/0!</v>
      </c>
      <c r="H38" s="99" t="e">
        <f t="shared" si="17"/>
        <v>#DIV/0!</v>
      </c>
      <c r="I38" s="102" t="e">
        <f t="shared" si="18"/>
        <v>#DIV/0!</v>
      </c>
      <c r="J38" s="5"/>
      <c r="K38" s="95">
        <f t="shared" ref="K38:L38" si="27">K28+K33</f>
        <v>0</v>
      </c>
      <c r="L38" s="96">
        <f t="shared" si="27"/>
        <v>0</v>
      </c>
      <c r="M38" s="56">
        <f>K38/K36</f>
        <v>0</v>
      </c>
      <c r="N38" s="56">
        <f>L38/L36</f>
        <v>0</v>
      </c>
      <c r="O38" s="99" t="e">
        <f t="shared" si="19"/>
        <v>#DIV/0!</v>
      </c>
      <c r="P38" s="102" t="e">
        <f t="shared" si="20"/>
        <v>#DIV/0!</v>
      </c>
      <c r="Q38" s="57"/>
      <c r="R38" s="54" t="e">
        <f t="shared" si="21"/>
        <v>#DIV/0!</v>
      </c>
      <c r="S38" s="55" t="e">
        <f t="shared" si="22"/>
        <v>#DIV/0!</v>
      </c>
      <c r="T38" s="63" t="e">
        <f t="shared" si="23"/>
        <v>#DIV/0!</v>
      </c>
    </row>
    <row r="39" spans="1:20" ht="24" customHeight="1" x14ac:dyDescent="0.25">
      <c r="A39" s="58"/>
      <c r="B39" s="91" t="s">
        <v>42</v>
      </c>
      <c r="C39" s="1"/>
      <c r="D39" s="25">
        <f t="shared" ref="D39:E39" si="28">D29+D34</f>
        <v>0</v>
      </c>
      <c r="E39" s="26">
        <f t="shared" si="28"/>
        <v>0</v>
      </c>
      <c r="F39" s="4" t="e">
        <f>D39/D38</f>
        <v>#DIV/0!</v>
      </c>
      <c r="G39" s="4" t="e">
        <f>E39/E38</f>
        <v>#DIV/0!</v>
      </c>
      <c r="H39" s="103" t="e">
        <f t="shared" si="17"/>
        <v>#DIV/0!</v>
      </c>
      <c r="I39" s="104" t="e">
        <f t="shared" si="18"/>
        <v>#DIV/0!</v>
      </c>
      <c r="J39" s="1"/>
      <c r="K39" s="25">
        <f t="shared" ref="K39:L39" si="29">K29+K34</f>
        <v>0</v>
      </c>
      <c r="L39" s="26">
        <f t="shared" si="29"/>
        <v>0</v>
      </c>
      <c r="M39" s="4" t="e">
        <f>K39/K38</f>
        <v>#DIV/0!</v>
      </c>
      <c r="N39" s="4" t="e">
        <f>L39/L38</f>
        <v>#DIV/0!</v>
      </c>
      <c r="O39" s="103" t="e">
        <f t="shared" si="19"/>
        <v>#DIV/0!</v>
      </c>
      <c r="P39" s="104" t="e">
        <f t="shared" si="20"/>
        <v>#DIV/0!</v>
      </c>
      <c r="Q39" s="8"/>
      <c r="R39" s="105" t="e">
        <f t="shared" si="21"/>
        <v>#DIV/0!</v>
      </c>
      <c r="S39" s="106" t="e">
        <f t="shared" si="22"/>
        <v>#DIV/0!</v>
      </c>
      <c r="T39" s="107" t="e">
        <f t="shared" si="23"/>
        <v>#DIV/0!</v>
      </c>
    </row>
    <row r="40" spans="1:20" ht="24" customHeight="1" thickBot="1" x14ac:dyDescent="0.3">
      <c r="A40" s="92"/>
      <c r="B40" s="93" t="s">
        <v>45</v>
      </c>
      <c r="C40" s="16"/>
      <c r="D40" s="27">
        <f t="shared" ref="D40:E40" si="30">D30+D35</f>
        <v>0</v>
      </c>
      <c r="E40" s="28">
        <f t="shared" si="30"/>
        <v>0</v>
      </c>
      <c r="F40" s="17" t="e">
        <f>D40/D38</f>
        <v>#DIV/0!</v>
      </c>
      <c r="G40" s="17" t="e">
        <f>E40/E38</f>
        <v>#DIV/0!</v>
      </c>
      <c r="H40" s="112" t="e">
        <f t="shared" si="17"/>
        <v>#DIV/0!</v>
      </c>
      <c r="I40" s="113" t="e">
        <f t="shared" si="18"/>
        <v>#DIV/0!</v>
      </c>
      <c r="J40" s="1"/>
      <c r="K40" s="27">
        <f t="shared" ref="K40:L40" si="31">K30+K35</f>
        <v>0</v>
      </c>
      <c r="L40" s="28">
        <f t="shared" si="31"/>
        <v>0</v>
      </c>
      <c r="M40" s="17" t="e">
        <f>K40/K38</f>
        <v>#DIV/0!</v>
      </c>
      <c r="N40" s="17" t="e">
        <f>L40/L38</f>
        <v>#DIV/0!</v>
      </c>
      <c r="O40" s="112" t="e">
        <f t="shared" si="19"/>
        <v>#DIV/0!</v>
      </c>
      <c r="P40" s="113" t="e">
        <f t="shared" si="20"/>
        <v>#DIV/0!</v>
      </c>
      <c r="Q40" s="8"/>
      <c r="R40" s="80" t="e">
        <f t="shared" si="21"/>
        <v>#DIV/0!</v>
      </c>
      <c r="S40" s="77" t="e">
        <f t="shared" si="22"/>
        <v>#DIV/0!</v>
      </c>
      <c r="T40" s="81" t="e">
        <f t="shared" si="23"/>
        <v>#DIV/0!</v>
      </c>
    </row>
    <row r="41" spans="1:20" ht="24.75" customHeight="1" thickBot="1" x14ac:dyDescent="0.3"/>
    <row r="42" spans="1:20" ht="15" customHeight="1" x14ac:dyDescent="0.25">
      <c r="A42" s="403" t="s">
        <v>2</v>
      </c>
      <c r="B42" s="422"/>
      <c r="C42" s="422"/>
      <c r="D42" s="433" t="s">
        <v>1</v>
      </c>
      <c r="E42" s="441"/>
      <c r="F42" s="421" t="s">
        <v>13</v>
      </c>
      <c r="G42" s="421"/>
      <c r="H42" s="440" t="s">
        <v>34</v>
      </c>
      <c r="I42" s="441"/>
      <c r="J42" s="1"/>
      <c r="K42" s="433" t="s">
        <v>19</v>
      </c>
      <c r="L42" s="441"/>
      <c r="M42" s="421" t="s">
        <v>13</v>
      </c>
      <c r="N42" s="421"/>
      <c r="O42" s="440" t="s">
        <v>34</v>
      </c>
      <c r="P42" s="441"/>
      <c r="Q42" s="8"/>
      <c r="R42" s="433" t="s">
        <v>22</v>
      </c>
      <c r="S42" s="421"/>
      <c r="T42" s="111" t="s">
        <v>0</v>
      </c>
    </row>
    <row r="43" spans="1:20" ht="15" customHeight="1" x14ac:dyDescent="0.25">
      <c r="A43" s="423"/>
      <c r="B43" s="424"/>
      <c r="C43" s="424"/>
      <c r="D43" s="442" t="s">
        <v>40</v>
      </c>
      <c r="E43" s="443"/>
      <c r="F43" s="444" t="str">
        <f>D43</f>
        <v>jan - mar</v>
      </c>
      <c r="G43" s="444"/>
      <c r="H43" s="442" t="str">
        <f>F43</f>
        <v>jan - mar</v>
      </c>
      <c r="I43" s="443"/>
      <c r="J43" s="1"/>
      <c r="K43" s="442" t="str">
        <f>D43</f>
        <v>jan - mar</v>
      </c>
      <c r="L43" s="443"/>
      <c r="M43" s="444" t="str">
        <f>D43</f>
        <v>jan - mar</v>
      </c>
      <c r="N43" s="444"/>
      <c r="O43" s="442" t="str">
        <f>D43</f>
        <v>jan - mar</v>
      </c>
      <c r="P43" s="443"/>
      <c r="Q43" s="8"/>
      <c r="R43" s="442" t="str">
        <f>D43</f>
        <v>jan - mar</v>
      </c>
      <c r="S43" s="444"/>
      <c r="T43" s="109" t="s">
        <v>35</v>
      </c>
    </row>
    <row r="44" spans="1:20" ht="15.75" customHeight="1" thickBot="1" x14ac:dyDescent="0.3">
      <c r="A44" s="423"/>
      <c r="B44" s="424"/>
      <c r="C44" s="424"/>
      <c r="D44" s="108">
        <v>2016</v>
      </c>
      <c r="E44" s="109">
        <v>2017</v>
      </c>
      <c r="F44" s="110">
        <f>D44</f>
        <v>2016</v>
      </c>
      <c r="G44" s="110">
        <f>E44</f>
        <v>2017</v>
      </c>
      <c r="H44" s="108" t="s">
        <v>1</v>
      </c>
      <c r="I44" s="109" t="s">
        <v>14</v>
      </c>
      <c r="J44" s="1"/>
      <c r="K44" s="108">
        <f>D44</f>
        <v>2016</v>
      </c>
      <c r="L44" s="109">
        <f>E44</f>
        <v>2017</v>
      </c>
      <c r="M44" s="110">
        <f>F44</f>
        <v>2016</v>
      </c>
      <c r="N44" s="109">
        <f>G44</f>
        <v>2017</v>
      </c>
      <c r="O44" s="110">
        <v>1000</v>
      </c>
      <c r="P44" s="109" t="s">
        <v>14</v>
      </c>
      <c r="Q44" s="8"/>
      <c r="R44" s="108">
        <f>D44</f>
        <v>2016</v>
      </c>
      <c r="S44" s="110">
        <f>E44</f>
        <v>2017</v>
      </c>
      <c r="T44" s="109" t="s">
        <v>23</v>
      </c>
    </row>
    <row r="45" spans="1:20" ht="24" customHeight="1" thickBot="1" x14ac:dyDescent="0.3">
      <c r="A45" s="89" t="s">
        <v>29</v>
      </c>
      <c r="B45" s="86"/>
      <c r="C45" s="19"/>
      <c r="D45" s="23"/>
      <c r="E45" s="24"/>
      <c r="F45" s="20" t="e">
        <f>D45/D55</f>
        <v>#DIV/0!</v>
      </c>
      <c r="G45" s="20" t="e">
        <f>E45/E55</f>
        <v>#DIV/0!</v>
      </c>
      <c r="H45" s="97" t="e">
        <f t="shared" ref="H45:H59" si="32">(E45-D45)/D45</f>
        <v>#DIV/0!</v>
      </c>
      <c r="I45" s="100" t="e">
        <f t="shared" ref="I45:I59" si="33">(G45-F45)/F45</f>
        <v>#DIV/0!</v>
      </c>
      <c r="J45" s="12"/>
      <c r="K45" s="23"/>
      <c r="L45" s="24"/>
      <c r="M45" s="20">
        <f>K45/K55</f>
        <v>0</v>
      </c>
      <c r="N45" s="20">
        <f>L45/L55</f>
        <v>0</v>
      </c>
      <c r="O45" s="97" t="e">
        <f t="shared" ref="O45:O59" si="34">(L45-K45)/K45</f>
        <v>#DIV/0!</v>
      </c>
      <c r="P45" s="100" t="e">
        <f t="shared" ref="P45:P59" si="35">(N45-M45)/M45</f>
        <v>#DIV/0!</v>
      </c>
      <c r="Q45" s="52"/>
      <c r="R45" s="30" t="e">
        <f>(K45/D45)*10</f>
        <v>#DIV/0!</v>
      </c>
      <c r="S45" s="77" t="e">
        <f>(L45/E45)*10</f>
        <v>#DIV/0!</v>
      </c>
      <c r="T45" s="62" t="e">
        <f>(S45-R45)/R45</f>
        <v>#DIV/0!</v>
      </c>
    </row>
    <row r="46" spans="1:20" ht="24" customHeight="1" x14ac:dyDescent="0.25">
      <c r="A46" s="90" t="s">
        <v>44</v>
      </c>
      <c r="B46" s="5"/>
      <c r="C46" s="1"/>
      <c r="D46" s="25"/>
      <c r="E46" s="26"/>
      <c r="F46" s="59" t="e">
        <f>D46/D45</f>
        <v>#DIV/0!</v>
      </c>
      <c r="G46" s="59" t="e">
        <f>E46/E45</f>
        <v>#DIV/0!</v>
      </c>
      <c r="H46" s="98" t="e">
        <f t="shared" si="32"/>
        <v>#DIV/0!</v>
      </c>
      <c r="I46" s="101" t="e">
        <f t="shared" si="33"/>
        <v>#DIV/0!</v>
      </c>
      <c r="J46" s="5"/>
      <c r="K46" s="25"/>
      <c r="L46" s="26"/>
      <c r="M46" s="59" t="e">
        <f>K46/K45</f>
        <v>#DIV/0!</v>
      </c>
      <c r="N46" s="59" t="e">
        <f>L46/L45</f>
        <v>#DIV/0!</v>
      </c>
      <c r="O46" s="98" t="e">
        <f t="shared" si="34"/>
        <v>#DIV/0!</v>
      </c>
      <c r="P46" s="101" t="e">
        <f t="shared" si="35"/>
        <v>#DIV/0!</v>
      </c>
      <c r="Q46" s="57"/>
      <c r="R46" s="33" t="e">
        <f t="shared" ref="R46:R59" si="36">(K46/D46)*10</f>
        <v>#DIV/0!</v>
      </c>
      <c r="S46" s="34" t="e">
        <f t="shared" ref="S46:S59" si="37">(L46/E46)*10</f>
        <v>#DIV/0!</v>
      </c>
      <c r="T46" s="61" t="e">
        <f t="shared" ref="T46:T59" si="38">(S46-R46)/R46</f>
        <v>#DIV/0!</v>
      </c>
    </row>
    <row r="47" spans="1:20" ht="24" customHeight="1" x14ac:dyDescent="0.25">
      <c r="A47" s="94" t="s">
        <v>43</v>
      </c>
      <c r="B47" s="87"/>
      <c r="C47" s="88"/>
      <c r="D47" s="95"/>
      <c r="E47" s="96">
        <f>E48+E49</f>
        <v>0</v>
      </c>
      <c r="F47" s="56" t="e">
        <f>D47/D45</f>
        <v>#DIV/0!</v>
      </c>
      <c r="G47" s="56" t="e">
        <f>E47/E45</f>
        <v>#DIV/0!</v>
      </c>
      <c r="H47" s="99" t="e">
        <f t="shared" si="32"/>
        <v>#DIV/0!</v>
      </c>
      <c r="I47" s="102" t="e">
        <f t="shared" si="33"/>
        <v>#DIV/0!</v>
      </c>
      <c r="J47" s="5"/>
      <c r="K47" s="95"/>
      <c r="L47" s="96">
        <f>L48+L49</f>
        <v>0</v>
      </c>
      <c r="M47" s="56" t="e">
        <f>K47/K45</f>
        <v>#DIV/0!</v>
      </c>
      <c r="N47" s="56" t="e">
        <f>L47/L45</f>
        <v>#DIV/0!</v>
      </c>
      <c r="O47" s="99" t="e">
        <f t="shared" si="34"/>
        <v>#DIV/0!</v>
      </c>
      <c r="P47" s="102" t="e">
        <f t="shared" si="35"/>
        <v>#DIV/0!</v>
      </c>
      <c r="Q47" s="57"/>
      <c r="R47" s="78" t="e">
        <f t="shared" si="36"/>
        <v>#DIV/0!</v>
      </c>
      <c r="S47" s="79" t="e">
        <f t="shared" si="37"/>
        <v>#DIV/0!</v>
      </c>
      <c r="T47" s="63" t="e">
        <f t="shared" si="38"/>
        <v>#DIV/0!</v>
      </c>
    </row>
    <row r="48" spans="1:20" ht="24" customHeight="1" x14ac:dyDescent="0.25">
      <c r="A48" s="58"/>
      <c r="B48" s="91" t="s">
        <v>42</v>
      </c>
      <c r="C48" s="1"/>
      <c r="D48" s="25"/>
      <c r="E48" s="26"/>
      <c r="F48" s="59"/>
      <c r="G48" s="59" t="e">
        <f>E48/E47</f>
        <v>#DIV/0!</v>
      </c>
      <c r="H48" s="103" t="e">
        <f t="shared" si="32"/>
        <v>#DIV/0!</v>
      </c>
      <c r="I48" s="104" t="e">
        <f t="shared" si="33"/>
        <v>#DIV/0!</v>
      </c>
      <c r="J48" s="5"/>
      <c r="K48" s="25"/>
      <c r="L48" s="26"/>
      <c r="M48" s="59"/>
      <c r="N48" s="59" t="e">
        <f>L48/L47</f>
        <v>#DIV/0!</v>
      </c>
      <c r="O48" s="103" t="e">
        <f t="shared" si="34"/>
        <v>#DIV/0!</v>
      </c>
      <c r="P48" s="104" t="e">
        <f t="shared" si="35"/>
        <v>#DIV/0!</v>
      </c>
      <c r="Q48" s="57"/>
      <c r="R48" s="105" t="e">
        <f t="shared" si="36"/>
        <v>#DIV/0!</v>
      </c>
      <c r="S48" s="106" t="e">
        <f t="shared" si="37"/>
        <v>#DIV/0!</v>
      </c>
      <c r="T48" s="107" t="e">
        <f t="shared" si="38"/>
        <v>#DIV/0!</v>
      </c>
    </row>
    <row r="49" spans="1:20" ht="24" customHeight="1" thickBot="1" x14ac:dyDescent="0.3">
      <c r="A49" s="58"/>
      <c r="B49" s="91" t="s">
        <v>45</v>
      </c>
      <c r="C49" s="1"/>
      <c r="D49" s="25"/>
      <c r="E49" s="26"/>
      <c r="F49" s="59" t="e">
        <f>D49/D47</f>
        <v>#DIV/0!</v>
      </c>
      <c r="G49" s="59" t="e">
        <f>E49/E47</f>
        <v>#DIV/0!</v>
      </c>
      <c r="H49" s="103" t="e">
        <f t="shared" si="32"/>
        <v>#DIV/0!</v>
      </c>
      <c r="I49" s="104" t="e">
        <f t="shared" si="33"/>
        <v>#DIV/0!</v>
      </c>
      <c r="J49" s="5"/>
      <c r="K49" s="25"/>
      <c r="L49" s="26"/>
      <c r="M49" s="59" t="e">
        <f>K49/K47</f>
        <v>#DIV/0!</v>
      </c>
      <c r="N49" s="59" t="e">
        <f>L49/L47</f>
        <v>#DIV/0!</v>
      </c>
      <c r="O49" s="103" t="e">
        <f t="shared" si="34"/>
        <v>#DIV/0!</v>
      </c>
      <c r="P49" s="104" t="e">
        <f t="shared" si="35"/>
        <v>#DIV/0!</v>
      </c>
      <c r="Q49" s="57"/>
      <c r="R49" s="80" t="e">
        <f t="shared" si="36"/>
        <v>#DIV/0!</v>
      </c>
      <c r="S49" s="77" t="e">
        <f t="shared" si="37"/>
        <v>#DIV/0!</v>
      </c>
      <c r="T49" s="81" t="e">
        <f t="shared" si="38"/>
        <v>#DIV/0!</v>
      </c>
    </row>
    <row r="50" spans="1:20" ht="24" customHeight="1" thickBot="1" x14ac:dyDescent="0.3">
      <c r="A50" s="89" t="s">
        <v>30</v>
      </c>
      <c r="B50" s="86"/>
      <c r="C50" s="19"/>
      <c r="D50" s="23"/>
      <c r="E50" s="24"/>
      <c r="F50" s="20" t="e">
        <f>D50/D55</f>
        <v>#DIV/0!</v>
      </c>
      <c r="G50" s="20" t="e">
        <f>E50/E55</f>
        <v>#DIV/0!</v>
      </c>
      <c r="H50" s="97" t="e">
        <f t="shared" si="32"/>
        <v>#DIV/0!</v>
      </c>
      <c r="I50" s="100" t="e">
        <f t="shared" si="33"/>
        <v>#DIV/0!</v>
      </c>
      <c r="J50" s="5"/>
      <c r="K50" s="23"/>
      <c r="L50" s="24"/>
      <c r="M50" s="20">
        <f>K50/K55</f>
        <v>0</v>
      </c>
      <c r="N50" s="20">
        <f>L50/L55</f>
        <v>0</v>
      </c>
      <c r="O50" s="97" t="e">
        <f t="shared" si="34"/>
        <v>#DIV/0!</v>
      </c>
      <c r="P50" s="100" t="e">
        <f t="shared" si="35"/>
        <v>#DIV/0!</v>
      </c>
      <c r="Q50" s="57"/>
      <c r="R50" s="30" t="e">
        <f t="shared" si="36"/>
        <v>#DIV/0!</v>
      </c>
      <c r="S50" s="77" t="e">
        <f t="shared" si="37"/>
        <v>#DIV/0!</v>
      </c>
      <c r="T50" s="62" t="e">
        <f t="shared" si="38"/>
        <v>#DIV/0!</v>
      </c>
    </row>
    <row r="51" spans="1:20" ht="24" customHeight="1" thickBot="1" x14ac:dyDescent="0.3">
      <c r="A51" s="90" t="s">
        <v>44</v>
      </c>
      <c r="B51" s="5"/>
      <c r="C51" s="1"/>
      <c r="D51" s="25"/>
      <c r="E51" s="26"/>
      <c r="F51" s="59" t="e">
        <f>D51/D50</f>
        <v>#DIV/0!</v>
      </c>
      <c r="G51" s="59" t="e">
        <f>E51/E50</f>
        <v>#DIV/0!</v>
      </c>
      <c r="H51" s="98" t="e">
        <f t="shared" si="32"/>
        <v>#DIV/0!</v>
      </c>
      <c r="I51" s="101" t="e">
        <f t="shared" si="33"/>
        <v>#DIV/0!</v>
      </c>
      <c r="J51" s="5"/>
      <c r="K51" s="25"/>
      <c r="L51" s="26"/>
      <c r="M51" s="59" t="e">
        <f>K51/K50</f>
        <v>#DIV/0!</v>
      </c>
      <c r="N51" s="59" t="e">
        <f>L51/L50</f>
        <v>#DIV/0!</v>
      </c>
      <c r="O51" s="98" t="e">
        <f t="shared" si="34"/>
        <v>#DIV/0!</v>
      </c>
      <c r="P51" s="101" t="e">
        <f t="shared" si="35"/>
        <v>#DIV/0!</v>
      </c>
      <c r="Q51" s="57"/>
      <c r="R51" s="30" t="e">
        <f t="shared" si="36"/>
        <v>#DIV/0!</v>
      </c>
      <c r="S51" s="77" t="e">
        <f t="shared" si="37"/>
        <v>#DIV/0!</v>
      </c>
      <c r="T51" s="62" t="e">
        <f t="shared" si="38"/>
        <v>#DIV/0!</v>
      </c>
    </row>
    <row r="52" spans="1:20" ht="24" customHeight="1" thickBot="1" x14ac:dyDescent="0.3">
      <c r="A52" s="94" t="s">
        <v>43</v>
      </c>
      <c r="B52" s="87"/>
      <c r="C52" s="88"/>
      <c r="D52" s="95"/>
      <c r="E52" s="96">
        <f>E53+E54</f>
        <v>0</v>
      </c>
      <c r="F52" s="56" t="e">
        <f>D52/D50</f>
        <v>#DIV/0!</v>
      </c>
      <c r="G52" s="56" t="e">
        <f>E52/E50</f>
        <v>#DIV/0!</v>
      </c>
      <c r="H52" s="99" t="e">
        <f t="shared" si="32"/>
        <v>#DIV/0!</v>
      </c>
      <c r="I52" s="102" t="e">
        <f t="shared" si="33"/>
        <v>#DIV/0!</v>
      </c>
      <c r="J52" s="5"/>
      <c r="K52" s="95"/>
      <c r="L52" s="96">
        <f>L53+L54</f>
        <v>0</v>
      </c>
      <c r="M52" s="56" t="e">
        <f>K52/K50</f>
        <v>#DIV/0!</v>
      </c>
      <c r="N52" s="56" t="e">
        <f>L52/L50</f>
        <v>#DIV/0!</v>
      </c>
      <c r="O52" s="99" t="e">
        <f t="shared" si="34"/>
        <v>#DIV/0!</v>
      </c>
      <c r="P52" s="102" t="e">
        <f t="shared" si="35"/>
        <v>#DIV/0!</v>
      </c>
      <c r="Q52" s="57"/>
      <c r="R52" s="30" t="e">
        <f t="shared" si="36"/>
        <v>#DIV/0!</v>
      </c>
      <c r="S52" s="77" t="e">
        <f t="shared" si="37"/>
        <v>#DIV/0!</v>
      </c>
      <c r="T52" s="62" t="e">
        <f t="shared" si="38"/>
        <v>#DIV/0!</v>
      </c>
    </row>
    <row r="53" spans="1:20" ht="24" customHeight="1" x14ac:dyDescent="0.25">
      <c r="A53" s="58"/>
      <c r="B53" s="91" t="s">
        <v>42</v>
      </c>
      <c r="C53" s="1"/>
      <c r="D53" s="25"/>
      <c r="E53" s="26"/>
      <c r="F53" s="4"/>
      <c r="G53" s="4" t="e">
        <f>E53/E52</f>
        <v>#DIV/0!</v>
      </c>
      <c r="H53" s="103" t="e">
        <f t="shared" si="32"/>
        <v>#DIV/0!</v>
      </c>
      <c r="I53" s="104" t="e">
        <f t="shared" si="33"/>
        <v>#DIV/0!</v>
      </c>
      <c r="J53" s="1"/>
      <c r="K53" s="25"/>
      <c r="L53" s="26"/>
      <c r="M53" s="4"/>
      <c r="N53" s="4" t="e">
        <f>L53/L52</f>
        <v>#DIV/0!</v>
      </c>
      <c r="O53" s="103" t="e">
        <f t="shared" si="34"/>
        <v>#DIV/0!</v>
      </c>
      <c r="P53" s="104" t="e">
        <f t="shared" si="35"/>
        <v>#DIV/0!</v>
      </c>
      <c r="Q53" s="8"/>
      <c r="R53" s="114" t="e">
        <f t="shared" si="36"/>
        <v>#DIV/0!</v>
      </c>
      <c r="S53" s="115" t="e">
        <f t="shared" si="37"/>
        <v>#DIV/0!</v>
      </c>
      <c r="T53" s="116" t="e">
        <f t="shared" si="38"/>
        <v>#DIV/0!</v>
      </c>
    </row>
    <row r="54" spans="1:20" ht="24" customHeight="1" thickBot="1" x14ac:dyDescent="0.3">
      <c r="A54" s="58"/>
      <c r="B54" s="91" t="s">
        <v>45</v>
      </c>
      <c r="C54" s="1"/>
      <c r="D54" s="25"/>
      <c r="E54" s="26"/>
      <c r="F54" s="4" t="e">
        <f>D54/D52</f>
        <v>#DIV/0!</v>
      </c>
      <c r="G54" s="4" t="e">
        <f>E54/E52</f>
        <v>#DIV/0!</v>
      </c>
      <c r="H54" s="103" t="e">
        <f t="shared" si="32"/>
        <v>#DIV/0!</v>
      </c>
      <c r="I54" s="104" t="e">
        <f t="shared" si="33"/>
        <v>#DIV/0!</v>
      </c>
      <c r="J54" s="1"/>
      <c r="K54" s="25"/>
      <c r="L54" s="26"/>
      <c r="M54" s="4" t="e">
        <f>K54/K52</f>
        <v>#DIV/0!</v>
      </c>
      <c r="N54" s="4" t="e">
        <f>L54/L52</f>
        <v>#DIV/0!</v>
      </c>
      <c r="O54" s="103" t="e">
        <f t="shared" si="34"/>
        <v>#DIV/0!</v>
      </c>
      <c r="P54" s="104" t="e">
        <f t="shared" si="35"/>
        <v>#DIV/0!</v>
      </c>
      <c r="Q54" s="8"/>
      <c r="R54" s="80" t="e">
        <f t="shared" si="36"/>
        <v>#DIV/0!</v>
      </c>
      <c r="S54" s="77" t="e">
        <f t="shared" si="37"/>
        <v>#DIV/0!</v>
      </c>
      <c r="T54" s="81" t="e">
        <f t="shared" si="38"/>
        <v>#DIV/0!</v>
      </c>
    </row>
    <row r="55" spans="1:20" ht="24" customHeight="1" thickBot="1" x14ac:dyDescent="0.3">
      <c r="A55" s="89" t="s">
        <v>12</v>
      </c>
      <c r="B55" s="86"/>
      <c r="C55" s="19"/>
      <c r="D55" s="23">
        <f>D45+D50</f>
        <v>0</v>
      </c>
      <c r="E55" s="24">
        <f>E45+E50</f>
        <v>0</v>
      </c>
      <c r="F55" s="20" t="e">
        <f>F45+F50</f>
        <v>#DIV/0!</v>
      </c>
      <c r="G55" s="20" t="e">
        <f>G45+G50</f>
        <v>#DIV/0!</v>
      </c>
      <c r="H55" s="97" t="e">
        <f t="shared" si="32"/>
        <v>#DIV/0!</v>
      </c>
      <c r="I55" s="100" t="e">
        <f t="shared" si="33"/>
        <v>#DIV/0!</v>
      </c>
      <c r="J55" s="12"/>
      <c r="K55" s="23">
        <v>82914.689000000057</v>
      </c>
      <c r="L55" s="24">
        <v>95555.57299999996</v>
      </c>
      <c r="M55" s="20">
        <f>M45+M50</f>
        <v>0</v>
      </c>
      <c r="N55" s="20">
        <f>N45+N50</f>
        <v>0</v>
      </c>
      <c r="O55" s="97">
        <f t="shared" si="34"/>
        <v>0.15245650864106713</v>
      </c>
      <c r="P55" s="100" t="e">
        <f t="shared" si="35"/>
        <v>#DIV/0!</v>
      </c>
      <c r="Q55" s="8"/>
      <c r="R55" s="30" t="e">
        <f t="shared" si="36"/>
        <v>#DIV/0!</v>
      </c>
      <c r="S55" s="77" t="e">
        <f t="shared" si="37"/>
        <v>#DIV/0!</v>
      </c>
      <c r="T55" s="62" t="e">
        <f t="shared" si="38"/>
        <v>#DIV/0!</v>
      </c>
    </row>
    <row r="56" spans="1:20" ht="24" customHeight="1" x14ac:dyDescent="0.25">
      <c r="A56" s="90" t="s">
        <v>44</v>
      </c>
      <c r="B56" s="5"/>
      <c r="C56" s="1"/>
      <c r="D56" s="25">
        <f t="shared" ref="D56:E56" si="39">D46+D51</f>
        <v>0</v>
      </c>
      <c r="E56" s="26">
        <f t="shared" si="39"/>
        <v>0</v>
      </c>
      <c r="F56" s="59" t="e">
        <f>D56/D55</f>
        <v>#DIV/0!</v>
      </c>
      <c r="G56" s="59" t="e">
        <f>E56/E55</f>
        <v>#DIV/0!</v>
      </c>
      <c r="H56" s="98" t="e">
        <f t="shared" si="32"/>
        <v>#DIV/0!</v>
      </c>
      <c r="I56" s="101" t="e">
        <f t="shared" si="33"/>
        <v>#DIV/0!</v>
      </c>
      <c r="J56" s="5"/>
      <c r="K56" s="25">
        <f t="shared" ref="K56:L56" si="40">K46+K51</f>
        <v>0</v>
      </c>
      <c r="L56" s="26">
        <f t="shared" si="40"/>
        <v>0</v>
      </c>
      <c r="M56" s="59">
        <f>K56/K55</f>
        <v>0</v>
      </c>
      <c r="N56" s="59">
        <f>L56/L55</f>
        <v>0</v>
      </c>
      <c r="O56" s="98" t="e">
        <f t="shared" si="34"/>
        <v>#DIV/0!</v>
      </c>
      <c r="P56" s="101" t="e">
        <f t="shared" si="35"/>
        <v>#DIV/0!</v>
      </c>
      <c r="Q56" s="57"/>
      <c r="R56" s="117" t="e">
        <f t="shared" si="36"/>
        <v>#DIV/0!</v>
      </c>
      <c r="S56" s="118" t="e">
        <f t="shared" si="37"/>
        <v>#DIV/0!</v>
      </c>
      <c r="T56" s="119" t="e">
        <f t="shared" si="38"/>
        <v>#DIV/0!</v>
      </c>
    </row>
    <row r="57" spans="1:20" ht="24" customHeight="1" x14ac:dyDescent="0.25">
      <c r="A57" s="94" t="s">
        <v>43</v>
      </c>
      <c r="B57" s="87"/>
      <c r="C57" s="88"/>
      <c r="D57" s="95">
        <f t="shared" ref="D57:E57" si="41">D47+D52</f>
        <v>0</v>
      </c>
      <c r="E57" s="96">
        <f t="shared" si="41"/>
        <v>0</v>
      </c>
      <c r="F57" s="56" t="e">
        <f>D57/D55</f>
        <v>#DIV/0!</v>
      </c>
      <c r="G57" s="56" t="e">
        <f>E57/E55</f>
        <v>#DIV/0!</v>
      </c>
      <c r="H57" s="99" t="e">
        <f t="shared" si="32"/>
        <v>#DIV/0!</v>
      </c>
      <c r="I57" s="102" t="e">
        <f t="shared" si="33"/>
        <v>#DIV/0!</v>
      </c>
      <c r="J57" s="5"/>
      <c r="K57" s="95">
        <f t="shared" ref="K57:L57" si="42">K47+K52</f>
        <v>0</v>
      </c>
      <c r="L57" s="96">
        <f t="shared" si="42"/>
        <v>0</v>
      </c>
      <c r="M57" s="56">
        <f>K57/K55</f>
        <v>0</v>
      </c>
      <c r="N57" s="56">
        <f>L57/L55</f>
        <v>0</v>
      </c>
      <c r="O57" s="99" t="e">
        <f t="shared" si="34"/>
        <v>#DIV/0!</v>
      </c>
      <c r="P57" s="102" t="e">
        <f t="shared" si="35"/>
        <v>#DIV/0!</v>
      </c>
      <c r="Q57" s="57"/>
      <c r="R57" s="54" t="e">
        <f t="shared" si="36"/>
        <v>#DIV/0!</v>
      </c>
      <c r="S57" s="55" t="e">
        <f t="shared" si="37"/>
        <v>#DIV/0!</v>
      </c>
      <c r="T57" s="63" t="e">
        <f t="shared" si="38"/>
        <v>#DIV/0!</v>
      </c>
    </row>
    <row r="58" spans="1:20" ht="24" customHeight="1" x14ac:dyDescent="0.25">
      <c r="A58" s="58"/>
      <c r="B58" s="91" t="s">
        <v>42</v>
      </c>
      <c r="C58" s="1"/>
      <c r="D58" s="25">
        <f t="shared" ref="D58:E58" si="43">D48+D53</f>
        <v>0</v>
      </c>
      <c r="E58" s="26">
        <f t="shared" si="43"/>
        <v>0</v>
      </c>
      <c r="F58" s="4" t="e">
        <f>D58/D57</f>
        <v>#DIV/0!</v>
      </c>
      <c r="G58" s="4" t="e">
        <f>E58/E57</f>
        <v>#DIV/0!</v>
      </c>
      <c r="H58" s="103" t="e">
        <f t="shared" si="32"/>
        <v>#DIV/0!</v>
      </c>
      <c r="I58" s="104" t="e">
        <f t="shared" si="33"/>
        <v>#DIV/0!</v>
      </c>
      <c r="J58" s="1"/>
      <c r="K58" s="25">
        <f t="shared" ref="K58:L58" si="44">K48+K53</f>
        <v>0</v>
      </c>
      <c r="L58" s="26">
        <f t="shared" si="44"/>
        <v>0</v>
      </c>
      <c r="M58" s="4" t="e">
        <f>K58/K57</f>
        <v>#DIV/0!</v>
      </c>
      <c r="N58" s="4" t="e">
        <f>L58/L57</f>
        <v>#DIV/0!</v>
      </c>
      <c r="O58" s="103" t="e">
        <f t="shared" si="34"/>
        <v>#DIV/0!</v>
      </c>
      <c r="P58" s="104" t="e">
        <f t="shared" si="35"/>
        <v>#DIV/0!</v>
      </c>
      <c r="Q58" s="8"/>
      <c r="R58" s="105" t="e">
        <f t="shared" si="36"/>
        <v>#DIV/0!</v>
      </c>
      <c r="S58" s="106" t="e">
        <f t="shared" si="37"/>
        <v>#DIV/0!</v>
      </c>
      <c r="T58" s="107" t="e">
        <f t="shared" si="38"/>
        <v>#DIV/0!</v>
      </c>
    </row>
    <row r="59" spans="1:20" ht="24" customHeight="1" thickBot="1" x14ac:dyDescent="0.3">
      <c r="A59" s="92"/>
      <c r="B59" s="93" t="s">
        <v>45</v>
      </c>
      <c r="C59" s="16"/>
      <c r="D59" s="27">
        <f t="shared" ref="D59:E59" si="45">D49+D54</f>
        <v>0</v>
      </c>
      <c r="E59" s="28">
        <f t="shared" si="45"/>
        <v>0</v>
      </c>
      <c r="F59" s="17" t="e">
        <f>D59/D57</f>
        <v>#DIV/0!</v>
      </c>
      <c r="G59" s="17" t="e">
        <f>E59/E57</f>
        <v>#DIV/0!</v>
      </c>
      <c r="H59" s="112" t="e">
        <f t="shared" si="32"/>
        <v>#DIV/0!</v>
      </c>
      <c r="I59" s="113" t="e">
        <f t="shared" si="33"/>
        <v>#DIV/0!</v>
      </c>
      <c r="J59" s="1"/>
      <c r="K59" s="27">
        <f t="shared" ref="K59:L59" si="46">K49+K54</f>
        <v>0</v>
      </c>
      <c r="L59" s="28">
        <f t="shared" si="46"/>
        <v>0</v>
      </c>
      <c r="M59" s="17" t="e">
        <f>K59/K57</f>
        <v>#DIV/0!</v>
      </c>
      <c r="N59" s="17" t="e">
        <f>L59/L57</f>
        <v>#DIV/0!</v>
      </c>
      <c r="O59" s="112" t="e">
        <f t="shared" si="34"/>
        <v>#DIV/0!</v>
      </c>
      <c r="P59" s="113" t="e">
        <f t="shared" si="35"/>
        <v>#DIV/0!</v>
      </c>
      <c r="Q59" s="8"/>
      <c r="R59" s="80" t="e">
        <f t="shared" si="36"/>
        <v>#DIV/0!</v>
      </c>
      <c r="S59" s="77" t="e">
        <f t="shared" si="37"/>
        <v>#DIV/0!</v>
      </c>
      <c r="T59" s="81" t="e">
        <f t="shared" si="38"/>
        <v>#DIV/0!</v>
      </c>
    </row>
  </sheetData>
  <mergeCells count="45">
    <mergeCell ref="A4:C6"/>
    <mergeCell ref="D4:E4"/>
    <mergeCell ref="F4:G4"/>
    <mergeCell ref="H4:I4"/>
    <mergeCell ref="K4:L4"/>
    <mergeCell ref="O4:P4"/>
    <mergeCell ref="R4:S4"/>
    <mergeCell ref="D5:E5"/>
    <mergeCell ref="F5:G5"/>
    <mergeCell ref="H5:I5"/>
    <mergeCell ref="K5:L5"/>
    <mergeCell ref="M5:N5"/>
    <mergeCell ref="O5:P5"/>
    <mergeCell ref="R5:S5"/>
    <mergeCell ref="M4:N4"/>
    <mergeCell ref="A23:C25"/>
    <mergeCell ref="D23:E23"/>
    <mergeCell ref="F23:G23"/>
    <mergeCell ref="H23:I23"/>
    <mergeCell ref="K23:L23"/>
    <mergeCell ref="M23:N23"/>
    <mergeCell ref="O23:P23"/>
    <mergeCell ref="R23:S23"/>
    <mergeCell ref="D24:E24"/>
    <mergeCell ref="F24:G24"/>
    <mergeCell ref="H24:I24"/>
    <mergeCell ref="K24:L24"/>
    <mergeCell ref="M24:N24"/>
    <mergeCell ref="O24:P24"/>
    <mergeCell ref="R24:S24"/>
    <mergeCell ref="A42:C44"/>
    <mergeCell ref="D42:E42"/>
    <mergeCell ref="F42:G42"/>
    <mergeCell ref="H42:I42"/>
    <mergeCell ref="K42:L42"/>
    <mergeCell ref="M42:N42"/>
    <mergeCell ref="O42:P42"/>
    <mergeCell ref="R42:S42"/>
    <mergeCell ref="D43:E43"/>
    <mergeCell ref="F43:G43"/>
    <mergeCell ref="H43:I43"/>
    <mergeCell ref="K43:L43"/>
    <mergeCell ref="M43:N43"/>
    <mergeCell ref="O43:P43"/>
    <mergeCell ref="R43:S4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O20:P21 R20:T21 T10:T11 O10:P11 R10:R11 R15:R16 T15:T16 O15:P16 H15:I16 H20:I2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" id="{46B23AA8-FD42-4E97-8D0B-D22CB5B465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H7:I21</xm:sqref>
        </x14:conditionalFormatting>
        <x14:conditionalFormatting xmlns:xm="http://schemas.microsoft.com/office/excel/2006/main">
          <x14:cfRule type="iconSet" priority="15" id="{BD7F3B5F-EBF6-4AE9-8CBC-67C241F3C9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T7:T21</xm:sqref>
        </x14:conditionalFormatting>
        <x14:conditionalFormatting xmlns:xm="http://schemas.microsoft.com/office/excel/2006/main">
          <x14:cfRule type="iconSet" priority="13" id="{81656338-F3B9-4D9E-A51F-C02CBE4EE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O7:P21</xm:sqref>
        </x14:conditionalFormatting>
        <x14:conditionalFormatting xmlns:xm="http://schemas.microsoft.com/office/excel/2006/main">
          <x14:cfRule type="iconSet" priority="6" id="{0A19E607-6EFD-4ADA-B7BB-8ED2EDCAE9E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H26:I40</xm:sqref>
        </x14:conditionalFormatting>
        <x14:conditionalFormatting xmlns:xm="http://schemas.microsoft.com/office/excel/2006/main">
          <x14:cfRule type="iconSet" priority="5" id="{43E9E47C-34E0-425F-A003-D9DB0C6BDF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T26:T40</xm:sqref>
        </x14:conditionalFormatting>
        <x14:conditionalFormatting xmlns:xm="http://schemas.microsoft.com/office/excel/2006/main">
          <x14:cfRule type="iconSet" priority="4" id="{81C0546D-B54B-4F05-996D-4CBBD996D5D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O26:P40</xm:sqref>
        </x14:conditionalFormatting>
        <x14:conditionalFormatting xmlns:xm="http://schemas.microsoft.com/office/excel/2006/main">
          <x14:cfRule type="iconSet" priority="3" id="{6FB0756F-60B9-4046-B6AE-5D1B316E370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H45:I59</xm:sqref>
        </x14:conditionalFormatting>
        <x14:conditionalFormatting xmlns:xm="http://schemas.microsoft.com/office/excel/2006/main">
          <x14:cfRule type="iconSet" priority="2" id="{27976132-3175-4784-BEEC-63C938AE722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T45:T59</xm:sqref>
        </x14:conditionalFormatting>
        <x14:conditionalFormatting xmlns:xm="http://schemas.microsoft.com/office/excel/2006/main">
          <x14:cfRule type="iconSet" priority="1" id="{536479E8-B809-413C-A37E-F6260A7841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O45:P59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K36"/>
  <sheetViews>
    <sheetView showGridLines="0" workbookViewId="0">
      <selection activeCell="C30" sqref="C30"/>
    </sheetView>
  </sheetViews>
  <sheetFormatPr defaultRowHeight="15" x14ac:dyDescent="0.25"/>
  <cols>
    <col min="1" max="1" width="19.42578125" bestFit="1" customWidth="1"/>
    <col min="2" max="16" width="9.140625" style="50"/>
    <col min="17" max="17" width="18.5703125" customWidth="1"/>
    <col min="18" max="18" width="9.140625" customWidth="1"/>
    <col min="19" max="19" width="9.140625" style="50" customWidth="1"/>
    <col min="20" max="21" width="9.7109375" customWidth="1"/>
    <col min="261" max="261" width="19.42578125" bestFit="1" customWidth="1"/>
    <col min="271" max="271" width="18.5703125" customWidth="1"/>
    <col min="272" max="273" width="9.140625" customWidth="1"/>
    <col min="274" max="274" width="0" hidden="1" customWidth="1"/>
    <col min="275" max="276" width="9.85546875" customWidth="1"/>
    <col min="517" max="517" width="19.42578125" bestFit="1" customWidth="1"/>
    <col min="527" max="527" width="18.5703125" customWidth="1"/>
    <col min="528" max="529" width="9.140625" customWidth="1"/>
    <col min="530" max="530" width="0" hidden="1" customWidth="1"/>
    <col min="531" max="532" width="9.85546875" customWidth="1"/>
    <col min="773" max="773" width="19.42578125" bestFit="1" customWidth="1"/>
    <col min="783" max="783" width="18.5703125" customWidth="1"/>
    <col min="784" max="785" width="9.140625" customWidth="1"/>
    <col min="786" max="786" width="0" hidden="1" customWidth="1"/>
    <col min="787" max="788" width="9.85546875" customWidth="1"/>
    <col min="1029" max="1029" width="19.42578125" bestFit="1" customWidth="1"/>
    <col min="1039" max="1039" width="18.5703125" customWidth="1"/>
    <col min="1040" max="1041" width="9.140625" customWidth="1"/>
    <col min="1042" max="1042" width="0" hidden="1" customWidth="1"/>
    <col min="1043" max="1044" width="9.85546875" customWidth="1"/>
    <col min="1285" max="1285" width="19.42578125" bestFit="1" customWidth="1"/>
    <col min="1295" max="1295" width="18.5703125" customWidth="1"/>
    <col min="1296" max="1297" width="9.140625" customWidth="1"/>
    <col min="1298" max="1298" width="0" hidden="1" customWidth="1"/>
    <col min="1299" max="1300" width="9.85546875" customWidth="1"/>
    <col min="1541" max="1541" width="19.42578125" bestFit="1" customWidth="1"/>
    <col min="1551" max="1551" width="18.5703125" customWidth="1"/>
    <col min="1552" max="1553" width="9.140625" customWidth="1"/>
    <col min="1554" max="1554" width="0" hidden="1" customWidth="1"/>
    <col min="1555" max="1556" width="9.85546875" customWidth="1"/>
    <col min="1797" max="1797" width="19.42578125" bestFit="1" customWidth="1"/>
    <col min="1807" max="1807" width="18.5703125" customWidth="1"/>
    <col min="1808" max="1809" width="9.140625" customWidth="1"/>
    <col min="1810" max="1810" width="0" hidden="1" customWidth="1"/>
    <col min="1811" max="1812" width="9.85546875" customWidth="1"/>
    <col min="2053" max="2053" width="19.42578125" bestFit="1" customWidth="1"/>
    <col min="2063" max="2063" width="18.5703125" customWidth="1"/>
    <col min="2064" max="2065" width="9.140625" customWidth="1"/>
    <col min="2066" max="2066" width="0" hidden="1" customWidth="1"/>
    <col min="2067" max="2068" width="9.85546875" customWidth="1"/>
    <col min="2309" max="2309" width="19.42578125" bestFit="1" customWidth="1"/>
    <col min="2319" max="2319" width="18.5703125" customWidth="1"/>
    <col min="2320" max="2321" width="9.140625" customWidth="1"/>
    <col min="2322" max="2322" width="0" hidden="1" customWidth="1"/>
    <col min="2323" max="2324" width="9.85546875" customWidth="1"/>
    <col min="2565" max="2565" width="19.42578125" bestFit="1" customWidth="1"/>
    <col min="2575" max="2575" width="18.5703125" customWidth="1"/>
    <col min="2576" max="2577" width="9.140625" customWidth="1"/>
    <col min="2578" max="2578" width="0" hidden="1" customWidth="1"/>
    <col min="2579" max="2580" width="9.85546875" customWidth="1"/>
    <col min="2821" max="2821" width="19.42578125" bestFit="1" customWidth="1"/>
    <col min="2831" max="2831" width="18.5703125" customWidth="1"/>
    <col min="2832" max="2833" width="9.140625" customWidth="1"/>
    <col min="2834" max="2834" width="0" hidden="1" customWidth="1"/>
    <col min="2835" max="2836" width="9.85546875" customWidth="1"/>
    <col min="3077" max="3077" width="19.42578125" bestFit="1" customWidth="1"/>
    <col min="3087" max="3087" width="18.5703125" customWidth="1"/>
    <col min="3088" max="3089" width="9.140625" customWidth="1"/>
    <col min="3090" max="3090" width="0" hidden="1" customWidth="1"/>
    <col min="3091" max="3092" width="9.85546875" customWidth="1"/>
    <col min="3333" max="3333" width="19.42578125" bestFit="1" customWidth="1"/>
    <col min="3343" max="3343" width="18.5703125" customWidth="1"/>
    <col min="3344" max="3345" width="9.140625" customWidth="1"/>
    <col min="3346" max="3346" width="0" hidden="1" customWidth="1"/>
    <col min="3347" max="3348" width="9.85546875" customWidth="1"/>
    <col min="3589" max="3589" width="19.42578125" bestFit="1" customWidth="1"/>
    <col min="3599" max="3599" width="18.5703125" customWidth="1"/>
    <col min="3600" max="3601" width="9.140625" customWidth="1"/>
    <col min="3602" max="3602" width="0" hidden="1" customWidth="1"/>
    <col min="3603" max="3604" width="9.85546875" customWidth="1"/>
    <col min="3845" max="3845" width="19.42578125" bestFit="1" customWidth="1"/>
    <col min="3855" max="3855" width="18.5703125" customWidth="1"/>
    <col min="3856" max="3857" width="9.140625" customWidth="1"/>
    <col min="3858" max="3858" width="0" hidden="1" customWidth="1"/>
    <col min="3859" max="3860" width="9.85546875" customWidth="1"/>
    <col min="4101" max="4101" width="19.42578125" bestFit="1" customWidth="1"/>
    <col min="4111" max="4111" width="18.5703125" customWidth="1"/>
    <col min="4112" max="4113" width="9.140625" customWidth="1"/>
    <col min="4114" max="4114" width="0" hidden="1" customWidth="1"/>
    <col min="4115" max="4116" width="9.85546875" customWidth="1"/>
    <col min="4357" max="4357" width="19.42578125" bestFit="1" customWidth="1"/>
    <col min="4367" max="4367" width="18.5703125" customWidth="1"/>
    <col min="4368" max="4369" width="9.140625" customWidth="1"/>
    <col min="4370" max="4370" width="0" hidden="1" customWidth="1"/>
    <col min="4371" max="4372" width="9.85546875" customWidth="1"/>
    <col min="4613" max="4613" width="19.42578125" bestFit="1" customWidth="1"/>
    <col min="4623" max="4623" width="18.5703125" customWidth="1"/>
    <col min="4624" max="4625" width="9.140625" customWidth="1"/>
    <col min="4626" max="4626" width="0" hidden="1" customWidth="1"/>
    <col min="4627" max="4628" width="9.85546875" customWidth="1"/>
    <col min="4869" max="4869" width="19.42578125" bestFit="1" customWidth="1"/>
    <col min="4879" max="4879" width="18.5703125" customWidth="1"/>
    <col min="4880" max="4881" width="9.140625" customWidth="1"/>
    <col min="4882" max="4882" width="0" hidden="1" customWidth="1"/>
    <col min="4883" max="4884" width="9.85546875" customWidth="1"/>
    <col min="5125" max="5125" width="19.42578125" bestFit="1" customWidth="1"/>
    <col min="5135" max="5135" width="18.5703125" customWidth="1"/>
    <col min="5136" max="5137" width="9.140625" customWidth="1"/>
    <col min="5138" max="5138" width="0" hidden="1" customWidth="1"/>
    <col min="5139" max="5140" width="9.85546875" customWidth="1"/>
    <col min="5381" max="5381" width="19.42578125" bestFit="1" customWidth="1"/>
    <col min="5391" max="5391" width="18.5703125" customWidth="1"/>
    <col min="5392" max="5393" width="9.140625" customWidth="1"/>
    <col min="5394" max="5394" width="0" hidden="1" customWidth="1"/>
    <col min="5395" max="5396" width="9.85546875" customWidth="1"/>
    <col min="5637" max="5637" width="19.42578125" bestFit="1" customWidth="1"/>
    <col min="5647" max="5647" width="18.5703125" customWidth="1"/>
    <col min="5648" max="5649" width="9.140625" customWidth="1"/>
    <col min="5650" max="5650" width="0" hidden="1" customWidth="1"/>
    <col min="5651" max="5652" width="9.85546875" customWidth="1"/>
    <col min="5893" max="5893" width="19.42578125" bestFit="1" customWidth="1"/>
    <col min="5903" max="5903" width="18.5703125" customWidth="1"/>
    <col min="5904" max="5905" width="9.140625" customWidth="1"/>
    <col min="5906" max="5906" width="0" hidden="1" customWidth="1"/>
    <col min="5907" max="5908" width="9.85546875" customWidth="1"/>
    <col min="6149" max="6149" width="19.42578125" bestFit="1" customWidth="1"/>
    <col min="6159" max="6159" width="18.5703125" customWidth="1"/>
    <col min="6160" max="6161" width="9.140625" customWidth="1"/>
    <col min="6162" max="6162" width="0" hidden="1" customWidth="1"/>
    <col min="6163" max="6164" width="9.85546875" customWidth="1"/>
    <col min="6405" max="6405" width="19.42578125" bestFit="1" customWidth="1"/>
    <col min="6415" max="6415" width="18.5703125" customWidth="1"/>
    <col min="6416" max="6417" width="9.140625" customWidth="1"/>
    <col min="6418" max="6418" width="0" hidden="1" customWidth="1"/>
    <col min="6419" max="6420" width="9.85546875" customWidth="1"/>
    <col min="6661" max="6661" width="19.42578125" bestFit="1" customWidth="1"/>
    <col min="6671" max="6671" width="18.5703125" customWidth="1"/>
    <col min="6672" max="6673" width="9.140625" customWidth="1"/>
    <col min="6674" max="6674" width="0" hidden="1" customWidth="1"/>
    <col min="6675" max="6676" width="9.85546875" customWidth="1"/>
    <col min="6917" max="6917" width="19.42578125" bestFit="1" customWidth="1"/>
    <col min="6927" max="6927" width="18.5703125" customWidth="1"/>
    <col min="6928" max="6929" width="9.140625" customWidth="1"/>
    <col min="6930" max="6930" width="0" hidden="1" customWidth="1"/>
    <col min="6931" max="6932" width="9.85546875" customWidth="1"/>
    <col min="7173" max="7173" width="19.42578125" bestFit="1" customWidth="1"/>
    <col min="7183" max="7183" width="18.5703125" customWidth="1"/>
    <col min="7184" max="7185" width="9.140625" customWidth="1"/>
    <col min="7186" max="7186" width="0" hidden="1" customWidth="1"/>
    <col min="7187" max="7188" width="9.85546875" customWidth="1"/>
    <col min="7429" max="7429" width="19.42578125" bestFit="1" customWidth="1"/>
    <col min="7439" max="7439" width="18.5703125" customWidth="1"/>
    <col min="7440" max="7441" width="9.140625" customWidth="1"/>
    <col min="7442" max="7442" width="0" hidden="1" customWidth="1"/>
    <col min="7443" max="7444" width="9.85546875" customWidth="1"/>
    <col min="7685" max="7685" width="19.42578125" bestFit="1" customWidth="1"/>
    <col min="7695" max="7695" width="18.5703125" customWidth="1"/>
    <col min="7696" max="7697" width="9.140625" customWidth="1"/>
    <col min="7698" max="7698" width="0" hidden="1" customWidth="1"/>
    <col min="7699" max="7700" width="9.85546875" customWidth="1"/>
    <col min="7941" max="7941" width="19.42578125" bestFit="1" customWidth="1"/>
    <col min="7951" max="7951" width="18.5703125" customWidth="1"/>
    <col min="7952" max="7953" width="9.140625" customWidth="1"/>
    <col min="7954" max="7954" width="0" hidden="1" customWidth="1"/>
    <col min="7955" max="7956" width="9.85546875" customWidth="1"/>
    <col min="8197" max="8197" width="19.42578125" bestFit="1" customWidth="1"/>
    <col min="8207" max="8207" width="18.5703125" customWidth="1"/>
    <col min="8208" max="8209" width="9.140625" customWidth="1"/>
    <col min="8210" max="8210" width="0" hidden="1" customWidth="1"/>
    <col min="8211" max="8212" width="9.85546875" customWidth="1"/>
    <col min="8453" max="8453" width="19.42578125" bestFit="1" customWidth="1"/>
    <col min="8463" max="8463" width="18.5703125" customWidth="1"/>
    <col min="8464" max="8465" width="9.140625" customWidth="1"/>
    <col min="8466" max="8466" width="0" hidden="1" customWidth="1"/>
    <col min="8467" max="8468" width="9.85546875" customWidth="1"/>
    <col min="8709" max="8709" width="19.42578125" bestFit="1" customWidth="1"/>
    <col min="8719" max="8719" width="18.5703125" customWidth="1"/>
    <col min="8720" max="8721" width="9.140625" customWidth="1"/>
    <col min="8722" max="8722" width="0" hidden="1" customWidth="1"/>
    <col min="8723" max="8724" width="9.85546875" customWidth="1"/>
    <col min="8965" max="8965" width="19.42578125" bestFit="1" customWidth="1"/>
    <col min="8975" max="8975" width="18.5703125" customWidth="1"/>
    <col min="8976" max="8977" width="9.140625" customWidth="1"/>
    <col min="8978" max="8978" width="0" hidden="1" customWidth="1"/>
    <col min="8979" max="8980" width="9.85546875" customWidth="1"/>
    <col min="9221" max="9221" width="19.42578125" bestFit="1" customWidth="1"/>
    <col min="9231" max="9231" width="18.5703125" customWidth="1"/>
    <col min="9232" max="9233" width="9.140625" customWidth="1"/>
    <col min="9234" max="9234" width="0" hidden="1" customWidth="1"/>
    <col min="9235" max="9236" width="9.85546875" customWidth="1"/>
    <col min="9477" max="9477" width="19.42578125" bestFit="1" customWidth="1"/>
    <col min="9487" max="9487" width="18.5703125" customWidth="1"/>
    <col min="9488" max="9489" width="9.140625" customWidth="1"/>
    <col min="9490" max="9490" width="0" hidden="1" customWidth="1"/>
    <col min="9491" max="9492" width="9.85546875" customWidth="1"/>
    <col min="9733" max="9733" width="19.42578125" bestFit="1" customWidth="1"/>
    <col min="9743" max="9743" width="18.5703125" customWidth="1"/>
    <col min="9744" max="9745" width="9.140625" customWidth="1"/>
    <col min="9746" max="9746" width="0" hidden="1" customWidth="1"/>
    <col min="9747" max="9748" width="9.85546875" customWidth="1"/>
    <col min="9989" max="9989" width="19.42578125" bestFit="1" customWidth="1"/>
    <col min="9999" max="9999" width="18.5703125" customWidth="1"/>
    <col min="10000" max="10001" width="9.140625" customWidth="1"/>
    <col min="10002" max="10002" width="0" hidden="1" customWidth="1"/>
    <col min="10003" max="10004" width="9.85546875" customWidth="1"/>
    <col min="10245" max="10245" width="19.42578125" bestFit="1" customWidth="1"/>
    <col min="10255" max="10255" width="18.5703125" customWidth="1"/>
    <col min="10256" max="10257" width="9.140625" customWidth="1"/>
    <col min="10258" max="10258" width="0" hidden="1" customWidth="1"/>
    <col min="10259" max="10260" width="9.85546875" customWidth="1"/>
    <col min="10501" max="10501" width="19.42578125" bestFit="1" customWidth="1"/>
    <col min="10511" max="10511" width="18.5703125" customWidth="1"/>
    <col min="10512" max="10513" width="9.140625" customWidth="1"/>
    <col min="10514" max="10514" width="0" hidden="1" customWidth="1"/>
    <col min="10515" max="10516" width="9.85546875" customWidth="1"/>
    <col min="10757" max="10757" width="19.42578125" bestFit="1" customWidth="1"/>
    <col min="10767" max="10767" width="18.5703125" customWidth="1"/>
    <col min="10768" max="10769" width="9.140625" customWidth="1"/>
    <col min="10770" max="10770" width="0" hidden="1" customWidth="1"/>
    <col min="10771" max="10772" width="9.85546875" customWidth="1"/>
    <col min="11013" max="11013" width="19.42578125" bestFit="1" customWidth="1"/>
    <col min="11023" max="11023" width="18.5703125" customWidth="1"/>
    <col min="11024" max="11025" width="9.140625" customWidth="1"/>
    <col min="11026" max="11026" width="0" hidden="1" customWidth="1"/>
    <col min="11027" max="11028" width="9.85546875" customWidth="1"/>
    <col min="11269" max="11269" width="19.42578125" bestFit="1" customWidth="1"/>
    <col min="11279" max="11279" width="18.5703125" customWidth="1"/>
    <col min="11280" max="11281" width="9.140625" customWidth="1"/>
    <col min="11282" max="11282" width="0" hidden="1" customWidth="1"/>
    <col min="11283" max="11284" width="9.85546875" customWidth="1"/>
    <col min="11525" max="11525" width="19.42578125" bestFit="1" customWidth="1"/>
    <col min="11535" max="11535" width="18.5703125" customWidth="1"/>
    <col min="11536" max="11537" width="9.140625" customWidth="1"/>
    <col min="11538" max="11538" width="0" hidden="1" customWidth="1"/>
    <col min="11539" max="11540" width="9.85546875" customWidth="1"/>
    <col min="11781" max="11781" width="19.42578125" bestFit="1" customWidth="1"/>
    <col min="11791" max="11791" width="18.5703125" customWidth="1"/>
    <col min="11792" max="11793" width="9.140625" customWidth="1"/>
    <col min="11794" max="11794" width="0" hidden="1" customWidth="1"/>
    <col min="11795" max="11796" width="9.85546875" customWidth="1"/>
    <col min="12037" max="12037" width="19.42578125" bestFit="1" customWidth="1"/>
    <col min="12047" max="12047" width="18.5703125" customWidth="1"/>
    <col min="12048" max="12049" width="9.140625" customWidth="1"/>
    <col min="12050" max="12050" width="0" hidden="1" customWidth="1"/>
    <col min="12051" max="12052" width="9.85546875" customWidth="1"/>
    <col min="12293" max="12293" width="19.42578125" bestFit="1" customWidth="1"/>
    <col min="12303" max="12303" width="18.5703125" customWidth="1"/>
    <col min="12304" max="12305" width="9.140625" customWidth="1"/>
    <col min="12306" max="12306" width="0" hidden="1" customWidth="1"/>
    <col min="12307" max="12308" width="9.85546875" customWidth="1"/>
    <col min="12549" max="12549" width="19.42578125" bestFit="1" customWidth="1"/>
    <col min="12559" max="12559" width="18.5703125" customWidth="1"/>
    <col min="12560" max="12561" width="9.140625" customWidth="1"/>
    <col min="12562" max="12562" width="0" hidden="1" customWidth="1"/>
    <col min="12563" max="12564" width="9.85546875" customWidth="1"/>
    <col min="12805" max="12805" width="19.42578125" bestFit="1" customWidth="1"/>
    <col min="12815" max="12815" width="18.5703125" customWidth="1"/>
    <col min="12816" max="12817" width="9.140625" customWidth="1"/>
    <col min="12818" max="12818" width="0" hidden="1" customWidth="1"/>
    <col min="12819" max="12820" width="9.85546875" customWidth="1"/>
    <col min="13061" max="13061" width="19.42578125" bestFit="1" customWidth="1"/>
    <col min="13071" max="13071" width="18.5703125" customWidth="1"/>
    <col min="13072" max="13073" width="9.140625" customWidth="1"/>
    <col min="13074" max="13074" width="0" hidden="1" customWidth="1"/>
    <col min="13075" max="13076" width="9.85546875" customWidth="1"/>
    <col min="13317" max="13317" width="19.42578125" bestFit="1" customWidth="1"/>
    <col min="13327" max="13327" width="18.5703125" customWidth="1"/>
    <col min="13328" max="13329" width="9.140625" customWidth="1"/>
    <col min="13330" max="13330" width="0" hidden="1" customWidth="1"/>
    <col min="13331" max="13332" width="9.85546875" customWidth="1"/>
    <col min="13573" max="13573" width="19.42578125" bestFit="1" customWidth="1"/>
    <col min="13583" max="13583" width="18.5703125" customWidth="1"/>
    <col min="13584" max="13585" width="9.140625" customWidth="1"/>
    <col min="13586" max="13586" width="0" hidden="1" customWidth="1"/>
    <col min="13587" max="13588" width="9.85546875" customWidth="1"/>
    <col min="13829" max="13829" width="19.42578125" bestFit="1" customWidth="1"/>
    <col min="13839" max="13839" width="18.5703125" customWidth="1"/>
    <col min="13840" max="13841" width="9.140625" customWidth="1"/>
    <col min="13842" max="13842" width="0" hidden="1" customWidth="1"/>
    <col min="13843" max="13844" width="9.85546875" customWidth="1"/>
    <col min="14085" max="14085" width="19.42578125" bestFit="1" customWidth="1"/>
    <col min="14095" max="14095" width="18.5703125" customWidth="1"/>
    <col min="14096" max="14097" width="9.140625" customWidth="1"/>
    <col min="14098" max="14098" width="0" hidden="1" customWidth="1"/>
    <col min="14099" max="14100" width="9.85546875" customWidth="1"/>
    <col min="14341" max="14341" width="19.42578125" bestFit="1" customWidth="1"/>
    <col min="14351" max="14351" width="18.5703125" customWidth="1"/>
    <col min="14352" max="14353" width="9.140625" customWidth="1"/>
    <col min="14354" max="14354" width="0" hidden="1" customWidth="1"/>
    <col min="14355" max="14356" width="9.85546875" customWidth="1"/>
    <col min="14597" max="14597" width="19.42578125" bestFit="1" customWidth="1"/>
    <col min="14607" max="14607" width="18.5703125" customWidth="1"/>
    <col min="14608" max="14609" width="9.140625" customWidth="1"/>
    <col min="14610" max="14610" width="0" hidden="1" customWidth="1"/>
    <col min="14611" max="14612" width="9.85546875" customWidth="1"/>
    <col min="14853" max="14853" width="19.42578125" bestFit="1" customWidth="1"/>
    <col min="14863" max="14863" width="18.5703125" customWidth="1"/>
    <col min="14864" max="14865" width="9.140625" customWidth="1"/>
    <col min="14866" max="14866" width="0" hidden="1" customWidth="1"/>
    <col min="14867" max="14868" width="9.85546875" customWidth="1"/>
    <col min="15109" max="15109" width="19.42578125" bestFit="1" customWidth="1"/>
    <col min="15119" max="15119" width="18.5703125" customWidth="1"/>
    <col min="15120" max="15121" width="9.140625" customWidth="1"/>
    <col min="15122" max="15122" width="0" hidden="1" customWidth="1"/>
    <col min="15123" max="15124" width="9.85546875" customWidth="1"/>
    <col min="15365" max="15365" width="19.42578125" bestFit="1" customWidth="1"/>
    <col min="15375" max="15375" width="18.5703125" customWidth="1"/>
    <col min="15376" max="15377" width="9.140625" customWidth="1"/>
    <col min="15378" max="15378" width="0" hidden="1" customWidth="1"/>
    <col min="15379" max="15380" width="9.85546875" customWidth="1"/>
    <col min="15621" max="15621" width="19.42578125" bestFit="1" customWidth="1"/>
    <col min="15631" max="15631" width="18.5703125" customWidth="1"/>
    <col min="15632" max="15633" width="9.140625" customWidth="1"/>
    <col min="15634" max="15634" width="0" hidden="1" customWidth="1"/>
    <col min="15635" max="15636" width="9.85546875" customWidth="1"/>
    <col min="15877" max="15877" width="19.42578125" bestFit="1" customWidth="1"/>
    <col min="15887" max="15887" width="18.5703125" customWidth="1"/>
    <col min="15888" max="15889" width="9.140625" customWidth="1"/>
    <col min="15890" max="15890" width="0" hidden="1" customWidth="1"/>
    <col min="15891" max="15892" width="9.85546875" customWidth="1"/>
    <col min="16133" max="16133" width="19.42578125" bestFit="1" customWidth="1"/>
    <col min="16143" max="16143" width="18.5703125" customWidth="1"/>
    <col min="16144" max="16145" width="9.140625" customWidth="1"/>
    <col min="16146" max="16146" width="0" hidden="1" customWidth="1"/>
    <col min="16147" max="16148" width="9.85546875" customWidth="1"/>
  </cols>
  <sheetData>
    <row r="1" spans="1:37" ht="15.75" x14ac:dyDescent="0.25">
      <c r="A1" s="6" t="s">
        <v>48</v>
      </c>
    </row>
    <row r="2" spans="1:37" ht="15.75" thickBot="1" x14ac:dyDescent="0.3"/>
    <row r="3" spans="1:37" ht="22.5" customHeight="1" x14ac:dyDescent="0.25">
      <c r="A3" s="389" t="s">
        <v>3</v>
      </c>
      <c r="B3" s="391">
        <v>2007</v>
      </c>
      <c r="C3" s="385">
        <v>2008</v>
      </c>
      <c r="D3" s="385">
        <v>2009</v>
      </c>
      <c r="E3" s="385">
        <v>2010</v>
      </c>
      <c r="F3" s="385">
        <v>2011</v>
      </c>
      <c r="G3" s="385">
        <v>2012</v>
      </c>
      <c r="H3" s="385">
        <v>2013</v>
      </c>
      <c r="I3" s="385">
        <v>2014</v>
      </c>
      <c r="J3" s="385">
        <v>2015</v>
      </c>
      <c r="K3" s="385">
        <v>2016</v>
      </c>
      <c r="L3" s="387">
        <v>2017</v>
      </c>
      <c r="M3" s="385">
        <v>2018</v>
      </c>
      <c r="N3" s="385">
        <v>2019</v>
      </c>
      <c r="O3" s="395">
        <v>2020</v>
      </c>
      <c r="P3" s="401">
        <v>2021</v>
      </c>
      <c r="Q3" s="362" t="s">
        <v>49</v>
      </c>
      <c r="R3" s="399" t="s">
        <v>56</v>
      </c>
      <c r="S3" s="400"/>
      <c r="T3" s="397" t="s">
        <v>107</v>
      </c>
      <c r="U3" s="398"/>
    </row>
    <row r="4" spans="1:37" ht="31.5" customHeight="1" thickBot="1" x14ac:dyDescent="0.3">
      <c r="A4" s="390"/>
      <c r="B4" s="392"/>
      <c r="C4" s="386"/>
      <c r="D4" s="386"/>
      <c r="E4" s="386"/>
      <c r="F4" s="386"/>
      <c r="G4" s="386"/>
      <c r="H4" s="386"/>
      <c r="I4" s="386"/>
      <c r="J4" s="386"/>
      <c r="K4" s="386"/>
      <c r="L4" s="388"/>
      <c r="M4" s="386"/>
      <c r="N4" s="386"/>
      <c r="O4" s="396"/>
      <c r="P4" s="402"/>
      <c r="Q4" s="234" t="s">
        <v>108</v>
      </c>
      <c r="R4" s="170">
        <v>2021</v>
      </c>
      <c r="S4" s="367">
        <v>2022</v>
      </c>
      <c r="T4" s="380" t="s">
        <v>120</v>
      </c>
      <c r="U4" s="365" t="s">
        <v>121</v>
      </c>
    </row>
    <row r="5" spans="1:37" ht="3" customHeight="1" thickBot="1" x14ac:dyDescent="0.3">
      <c r="A5" s="122"/>
      <c r="B5" s="155">
        <v>2007</v>
      </c>
      <c r="C5" s="155">
        <v>2008</v>
      </c>
      <c r="D5" s="155">
        <v>2009</v>
      </c>
      <c r="E5" s="155">
        <v>2010</v>
      </c>
      <c r="F5" s="155">
        <v>2011</v>
      </c>
      <c r="G5" s="155"/>
      <c r="H5" s="155"/>
      <c r="I5" s="155"/>
      <c r="J5" s="155"/>
      <c r="K5" s="155"/>
      <c r="L5" s="155"/>
      <c r="M5" s="155"/>
      <c r="N5" s="155"/>
      <c r="O5" s="373"/>
      <c r="P5" s="155"/>
      <c r="Q5" s="235"/>
      <c r="R5" s="122"/>
      <c r="S5" s="155"/>
      <c r="T5" s="122"/>
      <c r="U5" s="155"/>
    </row>
    <row r="6" spans="1:37" ht="27.95" customHeight="1" x14ac:dyDescent="0.25">
      <c r="A6" s="138" t="s">
        <v>50</v>
      </c>
      <c r="B6" s="159">
        <v>595986.61599999934</v>
      </c>
      <c r="C6" s="160">
        <v>575965.5770000004</v>
      </c>
      <c r="D6" s="160">
        <v>544011.29100000043</v>
      </c>
      <c r="E6" s="160">
        <v>614380.20499999926</v>
      </c>
      <c r="F6" s="160">
        <v>656918.26000000106</v>
      </c>
      <c r="G6" s="160">
        <v>703504.83500000078</v>
      </c>
      <c r="H6" s="160">
        <v>720793.56200000143</v>
      </c>
      <c r="I6" s="160">
        <v>726284.80299999879</v>
      </c>
      <c r="J6" s="160">
        <f>SUM('[1]2'!T7:T18)</f>
        <v>735533.90500000014</v>
      </c>
      <c r="K6" s="160">
        <v>723973.625</v>
      </c>
      <c r="L6" s="272">
        <v>778040.99999999534</v>
      </c>
      <c r="M6" s="160">
        <v>800341.53700000001</v>
      </c>
      <c r="N6" s="160">
        <v>819402.33799999987</v>
      </c>
      <c r="O6" s="160">
        <v>856189.67600000137</v>
      </c>
      <c r="P6" s="382">
        <v>926275.46500000102</v>
      </c>
      <c r="Q6" s="121"/>
      <c r="R6" s="142">
        <v>59798.456999999951</v>
      </c>
      <c r="S6" s="156">
        <v>64498.864000000001</v>
      </c>
      <c r="T6" s="139">
        <v>852502.32899999968</v>
      </c>
      <c r="U6" s="156">
        <v>930975.87199999997</v>
      </c>
      <c r="AB6" s="123"/>
      <c r="AC6" s="123" t="s">
        <v>51</v>
      </c>
      <c r="AD6" s="123"/>
      <c r="AE6" s="123"/>
      <c r="AF6" s="123" t="s">
        <v>52</v>
      </c>
      <c r="AG6" s="123"/>
      <c r="AH6" s="123"/>
      <c r="AI6" s="123" t="s">
        <v>53</v>
      </c>
      <c r="AJ6" s="123"/>
      <c r="AK6" s="123"/>
    </row>
    <row r="7" spans="1:37" ht="27.95" customHeight="1" thickBot="1" x14ac:dyDescent="0.3">
      <c r="A7" s="141" t="s">
        <v>54</v>
      </c>
      <c r="B7" s="161"/>
      <c r="C7" s="162">
        <f t="shared" ref="C7:P7" si="0">(C6-B6)/B6</f>
        <v>-3.3593101694751756E-2</v>
      </c>
      <c r="D7" s="162">
        <f t="shared" si="0"/>
        <v>-5.547950654696842E-2</v>
      </c>
      <c r="E7" s="162">
        <f t="shared" si="0"/>
        <v>0.12935193655750571</v>
      </c>
      <c r="F7" s="162">
        <f t="shared" si="0"/>
        <v>6.9237346278111039E-2</v>
      </c>
      <c r="G7" s="162">
        <f t="shared" si="0"/>
        <v>7.0916851968766473E-2</v>
      </c>
      <c r="H7" s="162">
        <f t="shared" si="0"/>
        <v>2.4575136004574345E-2</v>
      </c>
      <c r="I7" s="162">
        <f t="shared" si="0"/>
        <v>7.6183269239540599E-3</v>
      </c>
      <c r="J7" s="162">
        <f t="shared" si="0"/>
        <v>1.2734814169037992E-2</v>
      </c>
      <c r="K7" s="162">
        <f t="shared" si="0"/>
        <v>-1.5716855363724046E-2</v>
      </c>
      <c r="L7" s="273">
        <f t="shared" si="0"/>
        <v>7.4681415362328071E-2</v>
      </c>
      <c r="M7" s="162">
        <f t="shared" si="0"/>
        <v>2.8662418818551721E-2</v>
      </c>
      <c r="N7" s="162">
        <f t="shared" si="0"/>
        <v>2.3815833764479301E-2</v>
      </c>
      <c r="O7" s="162">
        <f t="shared" si="0"/>
        <v>4.4895329551770828E-2</v>
      </c>
      <c r="P7" s="124">
        <f t="shared" si="0"/>
        <v>8.1857783344726445E-2</v>
      </c>
      <c r="Q7" s="1"/>
      <c r="R7" s="145"/>
      <c r="S7" s="64">
        <f>(S6-R6)/R6</f>
        <v>7.8604151943252543E-2</v>
      </c>
      <c r="T7" s="1"/>
      <c r="U7" s="64">
        <f>(U6-T6)/T6</f>
        <v>9.2050825353229421E-2</v>
      </c>
      <c r="AB7" s="123"/>
      <c r="AC7" s="123">
        <v>2012</v>
      </c>
      <c r="AD7" s="123">
        <v>2013</v>
      </c>
      <c r="AE7" s="123"/>
      <c r="AF7" s="123">
        <v>2012</v>
      </c>
      <c r="AG7" s="123">
        <v>2013</v>
      </c>
      <c r="AH7" s="123"/>
      <c r="AI7" s="123">
        <v>2012</v>
      </c>
      <c r="AJ7" s="123">
        <v>2013</v>
      </c>
      <c r="AK7" s="123"/>
    </row>
    <row r="8" spans="1:37" ht="27.95" customHeight="1" x14ac:dyDescent="0.25">
      <c r="A8" s="138" t="s">
        <v>55</v>
      </c>
      <c r="B8" s="159">
        <v>63256.660999999986</v>
      </c>
      <c r="C8" s="160">
        <v>80362.627999999997</v>
      </c>
      <c r="D8" s="160">
        <v>79098.747999999992</v>
      </c>
      <c r="E8" s="160">
        <v>89493.365000000005</v>
      </c>
      <c r="F8" s="160">
        <v>81914.569000000003</v>
      </c>
      <c r="G8" s="160">
        <v>86371.3</v>
      </c>
      <c r="H8" s="160">
        <v>122399.001</v>
      </c>
      <c r="I8" s="160">
        <v>125153.99099999999</v>
      </c>
      <c r="J8" s="160">
        <v>116754.90900000001</v>
      </c>
      <c r="K8" s="160">
        <v>110190.53600000002</v>
      </c>
      <c r="L8" s="272">
        <v>137205.92600000018</v>
      </c>
      <c r="M8" s="160">
        <v>154727.05100000001</v>
      </c>
      <c r="N8" s="160">
        <v>169208.33799999999</v>
      </c>
      <c r="O8" s="160">
        <v>166254.71299999979</v>
      </c>
      <c r="P8" s="382">
        <v>166367.67499999987</v>
      </c>
      <c r="Q8" s="121"/>
      <c r="R8" s="142">
        <v>11739.592999999995</v>
      </c>
      <c r="S8" s="156">
        <v>12201.099000000006</v>
      </c>
      <c r="T8" s="139">
        <v>163599.11899999998</v>
      </c>
      <c r="U8" s="156">
        <v>166829.18100000001</v>
      </c>
      <c r="AB8" s="123" t="s">
        <v>56</v>
      </c>
      <c r="AC8" s="123"/>
      <c r="AD8" s="127"/>
      <c r="AE8" s="123"/>
      <c r="AF8" s="127"/>
      <c r="AG8" s="127"/>
      <c r="AH8" s="123"/>
      <c r="AI8" s="123"/>
      <c r="AJ8" s="127" t="e">
        <f>#REF!-#REF!</f>
        <v>#REF!</v>
      </c>
      <c r="AK8" s="123"/>
    </row>
    <row r="9" spans="1:37" ht="27.95" customHeight="1" thickBot="1" x14ac:dyDescent="0.3">
      <c r="A9" s="140" t="s">
        <v>54</v>
      </c>
      <c r="B9" s="163"/>
      <c r="C9" s="164">
        <f t="shared" ref="C9:P9" si="1">(C8-B8)/B8</f>
        <v>0.2704215924390953</v>
      </c>
      <c r="D9" s="164">
        <f t="shared" si="1"/>
        <v>-1.5727210912017519E-2</v>
      </c>
      <c r="E9" s="164">
        <f t="shared" si="1"/>
        <v>0.13141316724760313</v>
      </c>
      <c r="F9" s="164">
        <f t="shared" si="1"/>
        <v>-8.4685563002352207E-2</v>
      </c>
      <c r="G9" s="164">
        <f t="shared" si="1"/>
        <v>5.4407061581438577E-2</v>
      </c>
      <c r="H9" s="164">
        <f t="shared" si="1"/>
        <v>0.41712583925447455</v>
      </c>
      <c r="I9" s="164">
        <f t="shared" si="1"/>
        <v>2.250827194251357E-2</v>
      </c>
      <c r="J9" s="164">
        <f t="shared" si="1"/>
        <v>-6.7109981334913887E-2</v>
      </c>
      <c r="K9" s="164">
        <f t="shared" si="1"/>
        <v>-5.6223528896759203E-2</v>
      </c>
      <c r="L9" s="274">
        <f t="shared" si="1"/>
        <v>0.24516978481709314</v>
      </c>
      <c r="M9" s="164">
        <f t="shared" si="1"/>
        <v>0.12769947706194412</v>
      </c>
      <c r="N9" s="164">
        <f t="shared" si="1"/>
        <v>9.3592470782629861E-2</v>
      </c>
      <c r="O9" s="164">
        <f t="shared" si="1"/>
        <v>-1.7455552338089889E-2</v>
      </c>
      <c r="P9" s="383">
        <f t="shared" si="1"/>
        <v>6.7945141501093563E-4</v>
      </c>
      <c r="Q9" s="16"/>
      <c r="R9" s="143"/>
      <c r="S9" s="65">
        <f>(S8-R8)/R8</f>
        <v>3.9311925038628723E-2</v>
      </c>
      <c r="T9" s="366"/>
      <c r="U9" s="65">
        <f>(U8-T8)/T8</f>
        <v>1.9743761578569594E-2</v>
      </c>
      <c r="AB9" s="123" t="s">
        <v>57</v>
      </c>
      <c r="AC9" s="123"/>
      <c r="AD9" s="127"/>
      <c r="AE9" s="123"/>
      <c r="AF9" s="127"/>
      <c r="AG9" s="127"/>
      <c r="AH9" s="123"/>
      <c r="AI9" s="123"/>
      <c r="AJ9" s="127" t="e">
        <f>#REF!-#REF!</f>
        <v>#REF!</v>
      </c>
      <c r="AK9" s="123"/>
    </row>
    <row r="10" spans="1:37" ht="27.95" customHeight="1" x14ac:dyDescent="0.25">
      <c r="A10" s="14" t="s">
        <v>58</v>
      </c>
      <c r="B10" s="165">
        <f>(B6-B8)</f>
        <v>532729.95499999938</v>
      </c>
      <c r="C10" s="166">
        <f t="shared" ref="C10:L10" si="2">(C6-C8)</f>
        <v>495602.94900000037</v>
      </c>
      <c r="D10" s="166">
        <f t="shared" si="2"/>
        <v>464912.54300000041</v>
      </c>
      <c r="E10" s="166">
        <f t="shared" si="2"/>
        <v>524886.83999999927</v>
      </c>
      <c r="F10" s="166">
        <f t="shared" si="2"/>
        <v>575003.69100000104</v>
      </c>
      <c r="G10" s="166">
        <f t="shared" si="2"/>
        <v>617133.53500000073</v>
      </c>
      <c r="H10" s="166">
        <f t="shared" si="2"/>
        <v>598394.56100000138</v>
      </c>
      <c r="I10" s="166">
        <f t="shared" si="2"/>
        <v>601130.81199999875</v>
      </c>
      <c r="J10" s="166">
        <f t="shared" si="2"/>
        <v>618778.99600000016</v>
      </c>
      <c r="K10" s="166">
        <f t="shared" si="2"/>
        <v>613783.08899999992</v>
      </c>
      <c r="L10" s="275">
        <f t="shared" si="2"/>
        <v>640835.07399999513</v>
      </c>
      <c r="M10" s="166">
        <f>(M6-M8)</f>
        <v>645614.48600000003</v>
      </c>
      <c r="N10" s="166">
        <f>(N6-N8)</f>
        <v>650193.99999999988</v>
      </c>
      <c r="O10" s="166">
        <f>(O6-O8)</f>
        <v>689934.96300000162</v>
      </c>
      <c r="P10" s="166">
        <f>(P6-P8)</f>
        <v>759907.7900000012</v>
      </c>
      <c r="Q10" s="1"/>
      <c r="R10" s="144">
        <f>R6-R8</f>
        <v>48058.863999999958</v>
      </c>
      <c r="S10" s="157">
        <f>S6-S8</f>
        <v>52297.764999999999</v>
      </c>
      <c r="T10" s="3">
        <f>T6-T8</f>
        <v>688903.20999999973</v>
      </c>
      <c r="U10" s="157">
        <f>U6-U8</f>
        <v>764146.69099999999</v>
      </c>
      <c r="AB10" s="123" t="s">
        <v>59</v>
      </c>
      <c r="AC10" s="123"/>
      <c r="AD10" s="127"/>
      <c r="AE10" s="123"/>
      <c r="AF10" s="127"/>
      <c r="AG10" s="127"/>
      <c r="AH10" s="123"/>
      <c r="AI10" s="123"/>
      <c r="AJ10" s="127" t="e">
        <f>#REF!-#REF!</f>
        <v>#REF!</v>
      </c>
      <c r="AK10" s="123"/>
    </row>
    <row r="11" spans="1:37" ht="27.95" customHeight="1" thickBot="1" x14ac:dyDescent="0.3">
      <c r="A11" s="140" t="s">
        <v>54</v>
      </c>
      <c r="B11" s="163"/>
      <c r="C11" s="164">
        <f t="shared" ref="C11:P11" si="3">(C10-B10)/B10</f>
        <v>-6.9691981183973503E-2</v>
      </c>
      <c r="D11" s="164">
        <f t="shared" si="3"/>
        <v>-6.1925390197789032E-2</v>
      </c>
      <c r="E11" s="164">
        <f t="shared" si="3"/>
        <v>0.12900124529442691</v>
      </c>
      <c r="F11" s="164">
        <f t="shared" si="3"/>
        <v>9.5481248872617649E-2</v>
      </c>
      <c r="G11" s="164">
        <f t="shared" si="3"/>
        <v>7.3268823590907375E-2</v>
      </c>
      <c r="H11" s="164">
        <f t="shared" si="3"/>
        <v>-3.0364536906909986E-2</v>
      </c>
      <c r="I11" s="164">
        <f t="shared" si="3"/>
        <v>4.5726535271722896E-3</v>
      </c>
      <c r="J11" s="164">
        <f t="shared" si="3"/>
        <v>2.9358308786875894E-2</v>
      </c>
      <c r="K11" s="164">
        <f t="shared" si="3"/>
        <v>-8.0738147744113774E-3</v>
      </c>
      <c r="L11" s="274">
        <f t="shared" si="3"/>
        <v>4.4074177807781237E-2</v>
      </c>
      <c r="M11" s="164">
        <f t="shared" si="3"/>
        <v>7.4580998979543013E-3</v>
      </c>
      <c r="N11" s="164">
        <f t="shared" si="3"/>
        <v>7.093264013285863E-3</v>
      </c>
      <c r="O11" s="164">
        <f t="shared" si="3"/>
        <v>6.1121700600131258E-2</v>
      </c>
      <c r="P11" s="383">
        <f t="shared" si="3"/>
        <v>0.10141945364783524</v>
      </c>
      <c r="Q11" s="16"/>
      <c r="R11" s="143"/>
      <c r="S11" s="65">
        <f>(S10-R10)/R10</f>
        <v>8.8202272113632268E-2</v>
      </c>
      <c r="T11" s="366"/>
      <c r="U11" s="65">
        <f>(U10-T10)/T10</f>
        <v>0.10922213731592322</v>
      </c>
      <c r="AB11" s="123" t="s">
        <v>60</v>
      </c>
      <c r="AC11" s="123"/>
      <c r="AD11" s="127"/>
      <c r="AE11" s="123"/>
      <c r="AF11" s="127"/>
      <c r="AG11" s="127"/>
      <c r="AH11" s="123"/>
      <c r="AI11" s="123"/>
      <c r="AJ11" s="127" t="e">
        <f>#REF!-#REF!</f>
        <v>#REF!</v>
      </c>
      <c r="AK11" s="123"/>
    </row>
    <row r="12" spans="1:37" ht="27.95" hidden="1" customHeight="1" thickBot="1" x14ac:dyDescent="0.3">
      <c r="A12" s="128" t="s">
        <v>61</v>
      </c>
      <c r="B12" s="167">
        <f>(B6/B8)</f>
        <v>9.4217210737695982</v>
      </c>
      <c r="C12" s="168">
        <f t="shared" ref="C12:S12" si="4">(C6/C8)</f>
        <v>7.1670824030294336</v>
      </c>
      <c r="D12" s="168">
        <f t="shared" si="4"/>
        <v>6.8776220200097287</v>
      </c>
      <c r="E12" s="168">
        <f t="shared" si="4"/>
        <v>6.8650922333739404</v>
      </c>
      <c r="F12" s="169">
        <f t="shared" si="4"/>
        <v>8.0195533959288863</v>
      </c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26"/>
      <c r="R12" s="125">
        <f t="shared" si="4"/>
        <v>5.0937419210359316</v>
      </c>
      <c r="S12" s="158">
        <f t="shared" si="4"/>
        <v>5.2863159294093078</v>
      </c>
      <c r="T12" s="125">
        <f>T6/T8</f>
        <v>5.2109224928038875</v>
      </c>
      <c r="U12" s="158">
        <f>U6/U8</f>
        <v>5.5804138485820411</v>
      </c>
      <c r="AB12" s="123" t="s">
        <v>62</v>
      </c>
      <c r="AC12" s="123"/>
      <c r="AD12" s="127"/>
      <c r="AE12" s="123"/>
      <c r="AF12" s="127"/>
      <c r="AG12" s="127"/>
      <c r="AH12" s="123"/>
      <c r="AI12" s="123"/>
      <c r="AJ12" s="127" t="e">
        <f>#REF!-#REF!</f>
        <v>#REF!</v>
      </c>
      <c r="AK12" s="123"/>
    </row>
    <row r="13" spans="1:37" ht="30" customHeight="1" thickBot="1" x14ac:dyDescent="0.3">
      <c r="U13" s="50"/>
      <c r="AB13" s="123" t="s">
        <v>63</v>
      </c>
      <c r="AC13" s="123"/>
      <c r="AD13" s="127"/>
      <c r="AE13" s="123"/>
      <c r="AF13" s="127"/>
      <c r="AG13" s="127"/>
      <c r="AH13" s="123"/>
      <c r="AI13" s="123"/>
      <c r="AJ13" s="127" t="e">
        <f>#REF!-#REF!</f>
        <v>#REF!</v>
      </c>
      <c r="AK13" s="123"/>
    </row>
    <row r="14" spans="1:37" ht="22.5" customHeight="1" x14ac:dyDescent="0.25">
      <c r="A14" s="389" t="s">
        <v>2</v>
      </c>
      <c r="B14" s="391">
        <v>2007</v>
      </c>
      <c r="C14" s="385">
        <v>2008</v>
      </c>
      <c r="D14" s="385">
        <v>2009</v>
      </c>
      <c r="E14" s="385">
        <v>2010</v>
      </c>
      <c r="F14" s="385">
        <v>2011</v>
      </c>
      <c r="G14" s="385">
        <v>2012</v>
      </c>
      <c r="H14" s="385">
        <v>2013</v>
      </c>
      <c r="I14" s="385">
        <v>2014</v>
      </c>
      <c r="J14" s="385">
        <v>2015</v>
      </c>
      <c r="K14" s="393">
        <v>2016</v>
      </c>
      <c r="L14" s="387">
        <v>2017</v>
      </c>
      <c r="M14" s="385">
        <v>2018</v>
      </c>
      <c r="N14" s="385">
        <v>2019</v>
      </c>
      <c r="O14" s="395">
        <v>2020</v>
      </c>
      <c r="P14" s="401">
        <v>2021</v>
      </c>
      <c r="Q14" s="171" t="s">
        <v>49</v>
      </c>
      <c r="R14" s="399" t="str">
        <f>R3</f>
        <v>jan</v>
      </c>
      <c r="S14" s="400"/>
      <c r="T14" s="397" t="s">
        <v>107</v>
      </c>
      <c r="U14" s="398"/>
      <c r="AB14" s="123" t="s">
        <v>64</v>
      </c>
      <c r="AC14" s="123"/>
      <c r="AD14" s="127"/>
      <c r="AE14" s="123"/>
      <c r="AF14" s="127"/>
      <c r="AG14" s="127"/>
      <c r="AH14" s="123"/>
      <c r="AI14" s="123"/>
      <c r="AJ14" s="127" t="e">
        <f>#REF!-#REF!</f>
        <v>#REF!</v>
      </c>
      <c r="AK14" s="123"/>
    </row>
    <row r="15" spans="1:37" ht="31.5" customHeight="1" thickBot="1" x14ac:dyDescent="0.3">
      <c r="A15" s="390"/>
      <c r="B15" s="392"/>
      <c r="C15" s="386"/>
      <c r="D15" s="386"/>
      <c r="E15" s="386"/>
      <c r="F15" s="386"/>
      <c r="G15" s="386"/>
      <c r="H15" s="386"/>
      <c r="I15" s="386"/>
      <c r="J15" s="386"/>
      <c r="K15" s="394"/>
      <c r="L15" s="388"/>
      <c r="M15" s="386"/>
      <c r="N15" s="386"/>
      <c r="O15" s="396"/>
      <c r="P15" s="402"/>
      <c r="Q15" s="172" t="str">
        <f>Q4</f>
        <v>2007/2020</v>
      </c>
      <c r="R15" s="170">
        <f>R4</f>
        <v>2021</v>
      </c>
      <c r="S15" s="367">
        <f>S4</f>
        <v>2022</v>
      </c>
      <c r="T15" s="364" t="str">
        <f>T4</f>
        <v>fev 20 a jan 2021</v>
      </c>
      <c r="U15" s="365" t="str">
        <f>U4</f>
        <v>fev 21 a jan 2022</v>
      </c>
      <c r="AB15" s="123" t="s">
        <v>65</v>
      </c>
      <c r="AC15" s="123"/>
      <c r="AD15" s="127"/>
      <c r="AE15" s="123"/>
      <c r="AF15" s="127"/>
      <c r="AG15" s="127"/>
      <c r="AH15" s="123"/>
      <c r="AI15" s="123"/>
      <c r="AJ15" s="127" t="e">
        <f>#REF!-#REF!</f>
        <v>#REF!</v>
      </c>
      <c r="AK15" s="123"/>
    </row>
    <row r="16" spans="1:37" s="123" customFormat="1" ht="3" customHeight="1" thickBot="1" x14ac:dyDescent="0.3">
      <c r="A16" s="122"/>
      <c r="B16" s="155">
        <v>2007</v>
      </c>
      <c r="C16" s="155">
        <v>2008</v>
      </c>
      <c r="D16" s="155">
        <v>2009</v>
      </c>
      <c r="E16" s="155">
        <v>2010</v>
      </c>
      <c r="F16" s="155">
        <v>2011</v>
      </c>
      <c r="G16" s="155"/>
      <c r="H16" s="155"/>
      <c r="I16" s="155"/>
      <c r="J16" s="155"/>
      <c r="K16" s="155"/>
      <c r="L16" s="155"/>
      <c r="M16" s="155"/>
      <c r="N16" s="155"/>
      <c r="O16" s="373"/>
      <c r="P16" s="155"/>
      <c r="Q16" s="137"/>
      <c r="R16" s="122"/>
      <c r="S16" s="155"/>
      <c r="T16" s="122"/>
      <c r="U16" s="155"/>
      <c r="AB16" s="123" t="s">
        <v>66</v>
      </c>
      <c r="AD16" s="127"/>
      <c r="AF16" s="127"/>
      <c r="AG16" s="127"/>
      <c r="AJ16" s="127" t="e">
        <f>#REF!-#REF!</f>
        <v>#REF!</v>
      </c>
    </row>
    <row r="17" spans="1:37" ht="27.75" customHeight="1" x14ac:dyDescent="0.25">
      <c r="A17" s="138" t="s">
        <v>50</v>
      </c>
      <c r="B17" s="159">
        <v>392293.98699999956</v>
      </c>
      <c r="C17" s="160">
        <v>370979.67800000019</v>
      </c>
      <c r="D17" s="160">
        <v>344221.9980000002</v>
      </c>
      <c r="E17" s="160">
        <v>386156.65199999994</v>
      </c>
      <c r="F17" s="160">
        <v>390987.57200000004</v>
      </c>
      <c r="G17" s="160">
        <v>406063.09400000004</v>
      </c>
      <c r="H17" s="160">
        <v>407598.05399999983</v>
      </c>
      <c r="I17" s="160">
        <v>406953.16900000011</v>
      </c>
      <c r="J17" s="160">
        <v>421887.39099999977</v>
      </c>
      <c r="K17" s="231">
        <v>431264.80099999998</v>
      </c>
      <c r="L17" s="272">
        <v>442364.451999999</v>
      </c>
      <c r="M17" s="160">
        <v>454202.09499999997</v>
      </c>
      <c r="N17" s="160">
        <v>454929.95199999987</v>
      </c>
      <c r="O17" s="160">
        <v>393954.14199999906</v>
      </c>
      <c r="P17" s="382">
        <v>428269.78300000011</v>
      </c>
      <c r="Q17" s="121"/>
      <c r="R17" s="142">
        <v>29929.548000000032</v>
      </c>
      <c r="S17" s="156">
        <v>28770.200999999983</v>
      </c>
      <c r="T17" s="139">
        <v>395701.91699999996</v>
      </c>
      <c r="U17" s="156">
        <v>427110.43599999993</v>
      </c>
      <c r="AB17" s="123" t="s">
        <v>67</v>
      </c>
      <c r="AC17" s="123"/>
      <c r="AD17" s="127"/>
      <c r="AE17" s="123"/>
      <c r="AF17" s="127"/>
      <c r="AG17" s="127"/>
      <c r="AH17" s="123"/>
      <c r="AI17" s="123"/>
      <c r="AJ17" s="127" t="e">
        <f>#REF!-#REF!</f>
        <v>#REF!</v>
      </c>
      <c r="AK17" s="123"/>
    </row>
    <row r="18" spans="1:37" ht="27.75" customHeight="1" thickBot="1" x14ac:dyDescent="0.3">
      <c r="A18" s="141" t="s">
        <v>54</v>
      </c>
      <c r="B18" s="161"/>
      <c r="C18" s="162">
        <f t="shared" ref="C18:L18" si="5">(C17-B17)/B17</f>
        <v>-5.4332489679479568E-2</v>
      </c>
      <c r="D18" s="162">
        <f t="shared" si="5"/>
        <v>-7.2127077537654183E-2</v>
      </c>
      <c r="E18" s="162">
        <f t="shared" si="5"/>
        <v>0.12182444539758823</v>
      </c>
      <c r="F18" s="162">
        <f t="shared" si="5"/>
        <v>1.2510259696368252E-2</v>
      </c>
      <c r="G18" s="162">
        <f t="shared" si="5"/>
        <v>3.8557547808706294E-2</v>
      </c>
      <c r="H18" s="162">
        <f t="shared" si="5"/>
        <v>3.7801022123911316E-3</v>
      </c>
      <c r="I18" s="162">
        <f t="shared" si="5"/>
        <v>-1.5821591729182263E-3</v>
      </c>
      <c r="J18" s="162">
        <f t="shared" si="5"/>
        <v>3.6697642720653331E-2</v>
      </c>
      <c r="K18" s="220">
        <f t="shared" si="5"/>
        <v>2.2227281971553901E-2</v>
      </c>
      <c r="L18" s="273">
        <f t="shared" si="5"/>
        <v>2.5737437820711511E-2</v>
      </c>
      <c r="M18" s="162">
        <f t="shared" ref="M18" si="6">(M17-L17)/L17</f>
        <v>2.6759932780496109E-2</v>
      </c>
      <c r="N18" s="162">
        <f t="shared" ref="N18:P18" si="7">(N17-M17)/M17</f>
        <v>1.6024959109884815E-3</v>
      </c>
      <c r="O18" s="162">
        <f t="shared" si="7"/>
        <v>-0.13403340389423476</v>
      </c>
      <c r="P18" s="124">
        <f t="shared" si="7"/>
        <v>8.7105673837543085E-2</v>
      </c>
      <c r="Q18" s="1"/>
      <c r="R18" s="145"/>
      <c r="S18" s="64">
        <f>(S17-R17)/R17</f>
        <v>-3.8735867310794259E-2</v>
      </c>
      <c r="T18" s="1"/>
      <c r="U18" s="64">
        <f>(U17-T17)/T17</f>
        <v>7.9374189637802475E-2</v>
      </c>
      <c r="AB18" s="123" t="s">
        <v>68</v>
      </c>
      <c r="AC18" s="123"/>
      <c r="AD18" s="127"/>
      <c r="AE18" s="123"/>
      <c r="AF18" s="127"/>
      <c r="AG18" s="127"/>
      <c r="AH18" s="123"/>
      <c r="AI18" s="123"/>
      <c r="AJ18" s="127" t="e">
        <f>#REF!-#REF!</f>
        <v>#REF!</v>
      </c>
      <c r="AK18" s="123"/>
    </row>
    <row r="19" spans="1:37" ht="27.75" customHeight="1" x14ac:dyDescent="0.25">
      <c r="A19" s="138" t="s">
        <v>55</v>
      </c>
      <c r="B19" s="159">
        <v>62681.055999999982</v>
      </c>
      <c r="C19" s="160">
        <v>79621.592999999993</v>
      </c>
      <c r="D19" s="160">
        <v>77709.866999999998</v>
      </c>
      <c r="E19" s="160">
        <v>88593.928999999989</v>
      </c>
      <c r="F19" s="160">
        <v>80744.22</v>
      </c>
      <c r="G19" s="160">
        <v>85348.562999999995</v>
      </c>
      <c r="H19" s="160">
        <v>121368.935</v>
      </c>
      <c r="I19" s="160">
        <v>124143.97100000001</v>
      </c>
      <c r="J19" s="160">
        <v>115571.70700000001</v>
      </c>
      <c r="K19" s="231">
        <v>109068.98599999999</v>
      </c>
      <c r="L19" s="272">
        <v>136178.72600000011</v>
      </c>
      <c r="M19" s="160">
        <v>153404.38699999999</v>
      </c>
      <c r="N19" s="160">
        <v>167744.46300000002</v>
      </c>
      <c r="O19" s="160">
        <v>164346.62300000008</v>
      </c>
      <c r="P19" s="382">
        <v>163963.99600000007</v>
      </c>
      <c r="Q19" s="121"/>
      <c r="R19" s="142">
        <v>11698.793</v>
      </c>
      <c r="S19" s="156">
        <v>12085.880000000008</v>
      </c>
      <c r="T19" s="139">
        <v>161860.44200000001</v>
      </c>
      <c r="U19" s="156">
        <v>164351.08300000001</v>
      </c>
      <c r="AB19" s="123" t="s">
        <v>69</v>
      </c>
      <c r="AC19" s="123"/>
      <c r="AD19" s="127"/>
      <c r="AE19" s="123"/>
      <c r="AF19" s="127"/>
      <c r="AG19" s="127"/>
      <c r="AH19" s="123"/>
      <c r="AI19" s="123"/>
      <c r="AJ19" s="127" t="e">
        <f>#REF!-#REF!</f>
        <v>#REF!</v>
      </c>
      <c r="AK19" s="123"/>
    </row>
    <row r="20" spans="1:37" ht="27.75" customHeight="1" thickBot="1" x14ac:dyDescent="0.3">
      <c r="A20" s="140" t="s">
        <v>54</v>
      </c>
      <c r="B20" s="163"/>
      <c r="C20" s="164">
        <f t="shared" ref="C20:P20" si="8">(C19-B19)/B19</f>
        <v>0.27026566048919176</v>
      </c>
      <c r="D20" s="164">
        <f t="shared" si="8"/>
        <v>-2.4010145087149853E-2</v>
      </c>
      <c r="E20" s="164">
        <f t="shared" si="8"/>
        <v>0.14006023199087436</v>
      </c>
      <c r="F20" s="164">
        <f t="shared" si="8"/>
        <v>-8.8603238264779852E-2</v>
      </c>
      <c r="G20" s="164">
        <f t="shared" si="8"/>
        <v>5.702380925842114E-2</v>
      </c>
      <c r="H20" s="164">
        <f t="shared" si="8"/>
        <v>0.42203841205856046</v>
      </c>
      <c r="I20" s="164">
        <f t="shared" si="8"/>
        <v>2.2864466924753087E-2</v>
      </c>
      <c r="J20" s="164">
        <f t="shared" si="8"/>
        <v>-6.9050989193828793E-2</v>
      </c>
      <c r="K20" s="232">
        <f t="shared" si="8"/>
        <v>-5.6265682741884385E-2</v>
      </c>
      <c r="L20" s="274">
        <f t="shared" si="8"/>
        <v>0.24855590020796675</v>
      </c>
      <c r="M20" s="164">
        <f t="shared" si="8"/>
        <v>0.12649303974249151</v>
      </c>
      <c r="N20" s="164">
        <f t="shared" si="8"/>
        <v>9.3478917261994809E-2</v>
      </c>
      <c r="O20" s="164">
        <f t="shared" si="8"/>
        <v>-2.0256048630349952E-2</v>
      </c>
      <c r="P20" s="383">
        <f t="shared" si="8"/>
        <v>-2.3281707467759012E-3</v>
      </c>
      <c r="Q20" s="16"/>
      <c r="R20" s="143"/>
      <c r="S20" s="65">
        <f>(S19-R19)/R19</f>
        <v>3.3087772388143685E-2</v>
      </c>
      <c r="T20" s="366"/>
      <c r="U20" s="65">
        <f>(U19-T19)/T19</f>
        <v>1.5387583088399099E-2</v>
      </c>
    </row>
    <row r="21" spans="1:37" ht="27.75" customHeight="1" x14ac:dyDescent="0.25">
      <c r="A21" s="14" t="s">
        <v>58</v>
      </c>
      <c r="B21" s="165">
        <f>B17-B19</f>
        <v>329612.93099999957</v>
      </c>
      <c r="C21" s="166">
        <f t="shared" ref="C21:N21" si="9">C17-C19</f>
        <v>291358.0850000002</v>
      </c>
      <c r="D21" s="166">
        <f t="shared" si="9"/>
        <v>266512.13100000017</v>
      </c>
      <c r="E21" s="166">
        <f t="shared" si="9"/>
        <v>297562.72299999994</v>
      </c>
      <c r="F21" s="166">
        <f t="shared" si="9"/>
        <v>310243.35200000007</v>
      </c>
      <c r="G21" s="166">
        <f t="shared" si="9"/>
        <v>320714.53100000008</v>
      </c>
      <c r="H21" s="166">
        <f t="shared" si="9"/>
        <v>286229.11899999983</v>
      </c>
      <c r="I21" s="166">
        <f t="shared" si="9"/>
        <v>282809.19800000009</v>
      </c>
      <c r="J21" s="166">
        <f t="shared" si="9"/>
        <v>306315.68399999978</v>
      </c>
      <c r="K21" s="233">
        <f t="shared" si="9"/>
        <v>322195.815</v>
      </c>
      <c r="L21" s="275">
        <f t="shared" si="9"/>
        <v>306185.72599999886</v>
      </c>
      <c r="M21" s="166">
        <f t="shared" si="9"/>
        <v>300797.70799999998</v>
      </c>
      <c r="N21" s="166">
        <f t="shared" si="9"/>
        <v>287185.48899999983</v>
      </c>
      <c r="O21" s="166">
        <f t="shared" ref="O21:P21" si="10">O17-O19</f>
        <v>229607.51899999898</v>
      </c>
      <c r="P21" s="166">
        <f t="shared" si="10"/>
        <v>264305.78700000001</v>
      </c>
      <c r="Q21" s="1"/>
      <c r="R21" s="144">
        <f>R17-R19</f>
        <v>18230.755000000034</v>
      </c>
      <c r="S21" s="157">
        <f>S17-S19</f>
        <v>16684.320999999974</v>
      </c>
      <c r="T21" s="3">
        <f>T17-T19</f>
        <v>233841.47499999995</v>
      </c>
      <c r="U21" s="157">
        <f>U17-U19</f>
        <v>262759.35299999989</v>
      </c>
    </row>
    <row r="22" spans="1:37" ht="27.75" customHeight="1" thickBot="1" x14ac:dyDescent="0.3">
      <c r="A22" s="140" t="s">
        <v>54</v>
      </c>
      <c r="B22" s="163"/>
      <c r="C22" s="164">
        <f t="shared" ref="C22:P22" si="11">(C21-B21)/B21</f>
        <v>-0.11605990664243518</v>
      </c>
      <c r="D22" s="164">
        <f t="shared" si="11"/>
        <v>-8.5276349890891168E-2</v>
      </c>
      <c r="E22" s="164">
        <f t="shared" si="11"/>
        <v>0.1165072369632576</v>
      </c>
      <c r="F22" s="164">
        <f t="shared" si="11"/>
        <v>4.261497835533698E-2</v>
      </c>
      <c r="G22" s="164">
        <f t="shared" si="11"/>
        <v>3.3751501627664215E-2</v>
      </c>
      <c r="H22" s="164">
        <f t="shared" si="11"/>
        <v>-0.10752681486702027</v>
      </c>
      <c r="I22" s="164">
        <f t="shared" si="11"/>
        <v>-1.1948193852351347E-2</v>
      </c>
      <c r="J22" s="164">
        <f t="shared" si="11"/>
        <v>8.3117827023432511E-2</v>
      </c>
      <c r="K22" s="232">
        <f t="shared" si="11"/>
        <v>5.1842369912734339E-2</v>
      </c>
      <c r="L22" s="274">
        <f t="shared" si="11"/>
        <v>-4.9690555415814887E-2</v>
      </c>
      <c r="M22" s="164">
        <f t="shared" si="11"/>
        <v>-1.7597221367526766E-2</v>
      </c>
      <c r="N22" s="164">
        <f t="shared" si="11"/>
        <v>-4.5253732451977856E-2</v>
      </c>
      <c r="O22" s="164">
        <f t="shared" si="11"/>
        <v>-0.20049052687338559</v>
      </c>
      <c r="P22" s="383">
        <f t="shared" si="11"/>
        <v>0.15111991171334935</v>
      </c>
      <c r="Q22" s="16"/>
      <c r="R22" s="143"/>
      <c r="S22" s="65">
        <f>(S21-R21)/R21</f>
        <v>-8.4825559884933802E-2</v>
      </c>
      <c r="T22" s="366"/>
      <c r="U22" s="65">
        <f>(U21-T21)/T21</f>
        <v>0.12366445259550277</v>
      </c>
    </row>
    <row r="23" spans="1:37" ht="27.75" hidden="1" customHeight="1" thickBot="1" x14ac:dyDescent="0.3">
      <c r="A23" s="128" t="s">
        <v>61</v>
      </c>
      <c r="B23" s="167">
        <f>(B17/B19)</f>
        <v>6.2585733558796406</v>
      </c>
      <c r="C23" s="168">
        <f>(C17/C19)</f>
        <v>4.6592847997904316</v>
      </c>
      <c r="D23" s="168">
        <f>(D17/D19)</f>
        <v>4.4295790391714371</v>
      </c>
      <c r="E23" s="168">
        <f>(E17/E19)</f>
        <v>4.3587258896712884</v>
      </c>
      <c r="F23" s="169">
        <f>(F17/F19)</f>
        <v>4.8422979626281615</v>
      </c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26"/>
      <c r="R23" s="125">
        <f>(R17/R19)</f>
        <v>2.5583449506286704</v>
      </c>
      <c r="S23" s="158">
        <f>(S17/S19)</f>
        <v>2.3804804449489789</v>
      </c>
      <c r="T23" s="125">
        <f>T17/T19</f>
        <v>2.4447104685405465</v>
      </c>
      <c r="U23" s="158">
        <f>U17/U19</f>
        <v>2.5987686129211567</v>
      </c>
    </row>
    <row r="24" spans="1:37" ht="30" customHeight="1" thickBot="1" x14ac:dyDescent="0.3">
      <c r="U24" s="50"/>
    </row>
    <row r="25" spans="1:37" ht="22.5" customHeight="1" x14ac:dyDescent="0.25">
      <c r="A25" s="389" t="s">
        <v>15</v>
      </c>
      <c r="B25" s="391">
        <v>2007</v>
      </c>
      <c r="C25" s="385">
        <v>2008</v>
      </c>
      <c r="D25" s="385">
        <v>2009</v>
      </c>
      <c r="E25" s="385">
        <v>2010</v>
      </c>
      <c r="F25" s="385">
        <v>2011</v>
      </c>
      <c r="G25" s="385">
        <v>2012</v>
      </c>
      <c r="H25" s="385">
        <v>2013</v>
      </c>
      <c r="I25" s="385">
        <v>2014</v>
      </c>
      <c r="J25" s="385">
        <v>2015</v>
      </c>
      <c r="K25" s="393">
        <v>2016</v>
      </c>
      <c r="L25" s="387">
        <v>2017</v>
      </c>
      <c r="M25" s="385">
        <v>2018</v>
      </c>
      <c r="N25" s="385">
        <v>2019</v>
      </c>
      <c r="O25" s="395">
        <v>2020</v>
      </c>
      <c r="P25" s="401">
        <v>2021</v>
      </c>
      <c r="Q25" s="171" t="s">
        <v>49</v>
      </c>
      <c r="R25" s="399" t="str">
        <f>R14</f>
        <v>jan</v>
      </c>
      <c r="S25" s="400"/>
      <c r="T25" s="397" t="s">
        <v>107</v>
      </c>
      <c r="U25" s="398"/>
    </row>
    <row r="26" spans="1:37" ht="31.5" customHeight="1" thickBot="1" x14ac:dyDescent="0.3">
      <c r="A26" s="390"/>
      <c r="B26" s="392"/>
      <c r="C26" s="386"/>
      <c r="D26" s="386"/>
      <c r="E26" s="386"/>
      <c r="F26" s="386"/>
      <c r="G26" s="386"/>
      <c r="H26" s="386"/>
      <c r="I26" s="386"/>
      <c r="J26" s="386"/>
      <c r="K26" s="394"/>
      <c r="L26" s="388"/>
      <c r="M26" s="386"/>
      <c r="N26" s="386"/>
      <c r="O26" s="396"/>
      <c r="P26" s="402"/>
      <c r="Q26" s="172" t="str">
        <f>Q4</f>
        <v>2007/2020</v>
      </c>
      <c r="R26" s="170">
        <f>R4</f>
        <v>2021</v>
      </c>
      <c r="S26" s="367">
        <f>S4</f>
        <v>2022</v>
      </c>
      <c r="T26" s="364" t="str">
        <f>T4</f>
        <v>fev 20 a jan 2021</v>
      </c>
      <c r="U26" s="365" t="str">
        <f>U4</f>
        <v>fev 21 a jan 2022</v>
      </c>
    </row>
    <row r="27" spans="1:37" s="123" customFormat="1" ht="3" customHeight="1" thickBot="1" x14ac:dyDescent="0.3">
      <c r="A27" s="122"/>
      <c r="B27" s="155">
        <v>2007</v>
      </c>
      <c r="C27" s="155">
        <v>2008</v>
      </c>
      <c r="D27" s="155">
        <v>2009</v>
      </c>
      <c r="E27" s="155">
        <v>2010</v>
      </c>
      <c r="F27" s="155">
        <v>2011</v>
      </c>
      <c r="G27" s="155"/>
      <c r="H27" s="155"/>
      <c r="I27" s="155"/>
      <c r="J27" s="155"/>
      <c r="K27" s="155"/>
      <c r="L27" s="155"/>
      <c r="M27" s="155"/>
      <c r="N27" s="155"/>
      <c r="O27" s="373"/>
      <c r="P27" s="155"/>
      <c r="Q27" s="137"/>
      <c r="R27" s="122"/>
      <c r="S27" s="155"/>
      <c r="T27" s="122"/>
      <c r="U27" s="155"/>
    </row>
    <row r="28" spans="1:37" ht="27.75" customHeight="1" x14ac:dyDescent="0.25">
      <c r="A28" s="138" t="s">
        <v>50</v>
      </c>
      <c r="B28" s="159">
        <v>203692.62899999981</v>
      </c>
      <c r="C28" s="160">
        <v>204985.89900000018</v>
      </c>
      <c r="D28" s="160">
        <v>199789.29300000027</v>
      </c>
      <c r="E28" s="160">
        <v>228223.55300000007</v>
      </c>
      <c r="F28" s="160">
        <v>265930.68799999997</v>
      </c>
      <c r="G28" s="160">
        <v>297441.74100000004</v>
      </c>
      <c r="H28" s="160">
        <v>313195.50799999997</v>
      </c>
      <c r="I28" s="160">
        <v>319331.63400000008</v>
      </c>
      <c r="J28" s="160">
        <v>313646.51399999997</v>
      </c>
      <c r="K28" s="231">
        <v>292708.82400000008</v>
      </c>
      <c r="L28" s="272">
        <v>335676.5479999996</v>
      </c>
      <c r="M28" s="160">
        <v>346139.44199999998</v>
      </c>
      <c r="N28" s="160">
        <v>364472.386</v>
      </c>
      <c r="O28" s="160">
        <v>462235.53400000004</v>
      </c>
      <c r="P28" s="382">
        <v>498005.68200000137</v>
      </c>
      <c r="Q28" s="121"/>
      <c r="R28" s="142">
        <v>29868.909000000007</v>
      </c>
      <c r="S28" s="156">
        <v>35728.662999999979</v>
      </c>
      <c r="T28" s="139">
        <v>456800.41200000001</v>
      </c>
      <c r="U28" s="156">
        <v>503865.43600000016</v>
      </c>
    </row>
    <row r="29" spans="1:37" ht="27.75" customHeight="1" thickBot="1" x14ac:dyDescent="0.3">
      <c r="A29" s="141" t="s">
        <v>54</v>
      </c>
      <c r="B29" s="161"/>
      <c r="C29" s="162">
        <f t="shared" ref="C29:P29" si="12">(C28-B28)/B28</f>
        <v>6.3491251811589565E-3</v>
      </c>
      <c r="D29" s="162">
        <f t="shared" si="12"/>
        <v>-2.5351041341628616E-2</v>
      </c>
      <c r="E29" s="162">
        <f t="shared" si="12"/>
        <v>0.14232124040801208</v>
      </c>
      <c r="F29" s="162">
        <f t="shared" si="12"/>
        <v>0.16522017339726491</v>
      </c>
      <c r="G29" s="162">
        <f t="shared" si="12"/>
        <v>0.11849348127885141</v>
      </c>
      <c r="H29" s="162">
        <f t="shared" si="12"/>
        <v>5.296421056115299E-2</v>
      </c>
      <c r="I29" s="162">
        <f t="shared" si="12"/>
        <v>1.9591998746035993E-2</v>
      </c>
      <c r="J29" s="162">
        <f t="shared" si="12"/>
        <v>-1.7803184510057374E-2</v>
      </c>
      <c r="K29" s="220">
        <f t="shared" si="12"/>
        <v>-6.6755691727534677E-2</v>
      </c>
      <c r="L29" s="273">
        <f t="shared" si="12"/>
        <v>0.14679340175955716</v>
      </c>
      <c r="M29" s="162">
        <f t="shared" si="12"/>
        <v>3.1169571012153018E-2</v>
      </c>
      <c r="N29" s="162">
        <f t="shared" si="12"/>
        <v>5.2964042161944717E-2</v>
      </c>
      <c r="O29" s="162">
        <f t="shared" si="12"/>
        <v>0.26823197519276548</v>
      </c>
      <c r="P29" s="124">
        <f t="shared" si="12"/>
        <v>7.7385110769094018E-2</v>
      </c>
      <c r="Q29" s="1"/>
      <c r="R29" s="145"/>
      <c r="S29" s="64">
        <f>(S28-R28)/R28</f>
        <v>0.19618239152959924</v>
      </c>
      <c r="T29" s="1"/>
      <c r="U29" s="64">
        <f>(U28-T28)/T28</f>
        <v>0.10303192108329393</v>
      </c>
    </row>
    <row r="30" spans="1:37" ht="27.75" customHeight="1" x14ac:dyDescent="0.25">
      <c r="A30" s="138" t="s">
        <v>55</v>
      </c>
      <c r="B30" s="159">
        <v>575.60500000000002</v>
      </c>
      <c r="C30" s="160">
        <v>741.03499999999963</v>
      </c>
      <c r="D30" s="160">
        <v>1388.8809999999992</v>
      </c>
      <c r="E30" s="160">
        <v>899.43600000000015</v>
      </c>
      <c r="F30" s="160">
        <v>1170.3490000000002</v>
      </c>
      <c r="G30" s="160">
        <v>1022.7370000000001</v>
      </c>
      <c r="H30" s="160">
        <v>1030.066</v>
      </c>
      <c r="I30" s="160">
        <v>1010.02</v>
      </c>
      <c r="J30" s="160">
        <v>1183.202</v>
      </c>
      <c r="K30" s="231">
        <v>1121.55</v>
      </c>
      <c r="L30" s="272">
        <v>1027.2</v>
      </c>
      <c r="M30" s="160">
        <v>1322.664</v>
      </c>
      <c r="N30" s="160">
        <v>1463.875</v>
      </c>
      <c r="O30" s="160">
        <v>1908.0899999999986</v>
      </c>
      <c r="P30" s="382">
        <v>2403.679000000001</v>
      </c>
      <c r="Q30" s="121"/>
      <c r="R30" s="142">
        <v>40.800000000000004</v>
      </c>
      <c r="S30" s="156">
        <v>115.21899999999997</v>
      </c>
      <c r="T30" s="139">
        <v>1738.6769999999997</v>
      </c>
      <c r="U30" s="156">
        <v>2478.0980000000009</v>
      </c>
    </row>
    <row r="31" spans="1:37" ht="27.75" customHeight="1" thickBot="1" x14ac:dyDescent="0.3">
      <c r="A31" s="140" t="s">
        <v>54</v>
      </c>
      <c r="B31" s="163"/>
      <c r="C31" s="164">
        <f t="shared" ref="C31:P31" si="13">(C30-B30)/B30</f>
        <v>0.28740195099069604</v>
      </c>
      <c r="D31" s="164">
        <f t="shared" si="13"/>
        <v>0.87424480625071677</v>
      </c>
      <c r="E31" s="164">
        <f t="shared" si="13"/>
        <v>-0.35240240164564085</v>
      </c>
      <c r="F31" s="164">
        <f t="shared" si="13"/>
        <v>0.30120319844880566</v>
      </c>
      <c r="G31" s="164">
        <f t="shared" si="13"/>
        <v>-0.12612648022085726</v>
      </c>
      <c r="H31" s="164">
        <f t="shared" si="13"/>
        <v>7.1660651760911652E-3</v>
      </c>
      <c r="I31" s="164">
        <f t="shared" si="13"/>
        <v>-1.9460888913914301E-2</v>
      </c>
      <c r="J31" s="164">
        <f t="shared" si="13"/>
        <v>0.17146393140729888</v>
      </c>
      <c r="K31" s="232">
        <f t="shared" si="13"/>
        <v>-5.2106064729437615E-2</v>
      </c>
      <c r="L31" s="274">
        <f t="shared" si="13"/>
        <v>-8.4124648923364909E-2</v>
      </c>
      <c r="M31" s="164">
        <f t="shared" si="13"/>
        <v>0.28764018691588777</v>
      </c>
      <c r="N31" s="164">
        <f t="shared" si="13"/>
        <v>0.10676256403742751</v>
      </c>
      <c r="O31" s="164">
        <f t="shared" si="13"/>
        <v>0.30345145589616501</v>
      </c>
      <c r="P31" s="383">
        <f t="shared" si="13"/>
        <v>0.25973041103931305</v>
      </c>
      <c r="Q31" s="16"/>
      <c r="R31" s="143"/>
      <c r="S31" s="65">
        <f>(S30-R30)/R30</f>
        <v>1.8239950980392143</v>
      </c>
      <c r="T31" s="366"/>
      <c r="U31" s="65">
        <f>(U30-T30)/T30</f>
        <v>0.42527795559497328</v>
      </c>
    </row>
    <row r="32" spans="1:37" ht="27.75" customHeight="1" x14ac:dyDescent="0.25">
      <c r="A32" s="14" t="s">
        <v>58</v>
      </c>
      <c r="B32" s="165">
        <f>(B28-B30)</f>
        <v>203117.0239999998</v>
      </c>
      <c r="C32" s="166">
        <f t="shared" ref="C32:M32" si="14">(C28-C30)</f>
        <v>204244.86400000018</v>
      </c>
      <c r="D32" s="166">
        <f t="shared" si="14"/>
        <v>198400.41200000027</v>
      </c>
      <c r="E32" s="166">
        <f t="shared" si="14"/>
        <v>227324.11700000009</v>
      </c>
      <c r="F32" s="166">
        <f t="shared" si="14"/>
        <v>264760.33899999998</v>
      </c>
      <c r="G32" s="166">
        <f t="shared" si="14"/>
        <v>296419.00400000002</v>
      </c>
      <c r="H32" s="166">
        <f t="shared" si="14"/>
        <v>312165.44199999998</v>
      </c>
      <c r="I32" s="166">
        <f t="shared" si="14"/>
        <v>318321.61400000006</v>
      </c>
      <c r="J32" s="166">
        <f t="shared" si="14"/>
        <v>312463.31199999998</v>
      </c>
      <c r="K32" s="233">
        <f t="shared" si="14"/>
        <v>291587.27400000009</v>
      </c>
      <c r="L32" s="275">
        <f t="shared" si="14"/>
        <v>334649.34799999959</v>
      </c>
      <c r="M32" s="166">
        <f t="shared" si="14"/>
        <v>344816.77799999999</v>
      </c>
      <c r="N32" s="166">
        <f t="shared" ref="N32:P32" si="15">(N28-N30)</f>
        <v>363008.511</v>
      </c>
      <c r="O32" s="166">
        <f t="shared" si="15"/>
        <v>460327.44400000002</v>
      </c>
      <c r="P32" s="166">
        <f t="shared" si="15"/>
        <v>495602.00300000136</v>
      </c>
      <c r="Q32" s="1"/>
      <c r="R32" s="144">
        <f>R28-R30</f>
        <v>29828.109000000008</v>
      </c>
      <c r="S32" s="157">
        <f>S28-S30</f>
        <v>35613.443999999981</v>
      </c>
      <c r="T32" s="3">
        <f>T28-T30</f>
        <v>455061.73499999999</v>
      </c>
      <c r="U32" s="157">
        <f>U28-U30</f>
        <v>501387.33800000016</v>
      </c>
    </row>
    <row r="33" spans="1:21" ht="27.75" customHeight="1" thickBot="1" x14ac:dyDescent="0.3">
      <c r="A33" s="140" t="s">
        <v>54</v>
      </c>
      <c r="B33" s="163"/>
      <c r="C33" s="164">
        <f t="shared" ref="C33:P33" si="16">(C32-B32)/B32</f>
        <v>5.5526611102788507E-3</v>
      </c>
      <c r="D33" s="164">
        <f t="shared" si="16"/>
        <v>-2.8614927619427914E-2</v>
      </c>
      <c r="E33" s="164">
        <f t="shared" si="16"/>
        <v>0.14578450068944299</v>
      </c>
      <c r="F33" s="164">
        <f t="shared" si="16"/>
        <v>0.16468213973091064</v>
      </c>
      <c r="G33" s="164">
        <f t="shared" si="16"/>
        <v>0.11957480157177182</v>
      </c>
      <c r="H33" s="164">
        <f t="shared" si="16"/>
        <v>5.3122228290059179E-2</v>
      </c>
      <c r="I33" s="164">
        <f t="shared" si="16"/>
        <v>1.972086327223908E-2</v>
      </c>
      <c r="J33" s="164">
        <f t="shared" si="16"/>
        <v>-1.840372045864307E-2</v>
      </c>
      <c r="K33" s="232">
        <f t="shared" si="16"/>
        <v>-6.6811165337708145E-2</v>
      </c>
      <c r="L33" s="274">
        <f t="shared" si="16"/>
        <v>0.14768159600819714</v>
      </c>
      <c r="M33" s="164">
        <f t="shared" si="16"/>
        <v>3.038233918806384E-2</v>
      </c>
      <c r="N33" s="164">
        <f t="shared" si="16"/>
        <v>5.2757679326149283E-2</v>
      </c>
      <c r="O33" s="164">
        <f t="shared" si="16"/>
        <v>0.26808994844751732</v>
      </c>
      <c r="P33" s="383">
        <f t="shared" si="16"/>
        <v>7.6629276528647178E-2</v>
      </c>
      <c r="Q33" s="16"/>
      <c r="R33" s="143"/>
      <c r="S33" s="65">
        <f>(S32-R32)/R32</f>
        <v>0.19395580859651451</v>
      </c>
      <c r="T33" s="366"/>
      <c r="U33" s="65">
        <f>(U32-T32)/T32</f>
        <v>0.10180069963474336</v>
      </c>
    </row>
    <row r="34" spans="1:21" ht="27.75" hidden="1" customHeight="1" thickBot="1" x14ac:dyDescent="0.3">
      <c r="A34" s="128" t="s">
        <v>61</v>
      </c>
      <c r="B34" s="167">
        <f>(B28/B30)</f>
        <v>353.87571164253228</v>
      </c>
      <c r="C34" s="168">
        <f>(C28/C30)</f>
        <v>276.62107592758815</v>
      </c>
      <c r="D34" s="168">
        <f>(D28/D30)</f>
        <v>143.84910802293385</v>
      </c>
      <c r="E34" s="168">
        <f>(E28/E30)</f>
        <v>253.74073641704362</v>
      </c>
      <c r="F34" s="169">
        <f>(F28/F30)</f>
        <v>227.22340771855227</v>
      </c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26"/>
      <c r="R34" s="125">
        <f>(R28/R30)</f>
        <v>732.0811029411766</v>
      </c>
      <c r="S34" s="158">
        <f>(S28/S30)</f>
        <v>310.09350020395931</v>
      </c>
    </row>
    <row r="36" spans="1:21" x14ac:dyDescent="0.25">
      <c r="A36" s="9" t="s">
        <v>70</v>
      </c>
    </row>
  </sheetData>
  <mergeCells count="54">
    <mergeCell ref="T25:U25"/>
    <mergeCell ref="N3:N4"/>
    <mergeCell ref="N14:N15"/>
    <mergeCell ref="N25:N26"/>
    <mergeCell ref="R25:S25"/>
    <mergeCell ref="R14:S14"/>
    <mergeCell ref="T14:U14"/>
    <mergeCell ref="R3:S3"/>
    <mergeCell ref="T3:U3"/>
    <mergeCell ref="P3:P4"/>
    <mergeCell ref="P14:P15"/>
    <mergeCell ref="P25:P26"/>
    <mergeCell ref="K25:K26"/>
    <mergeCell ref="L25:L26"/>
    <mergeCell ref="M25:M26"/>
    <mergeCell ref="O3:O4"/>
    <mergeCell ref="O14:O15"/>
    <mergeCell ref="O25:O26"/>
    <mergeCell ref="M3:M4"/>
    <mergeCell ref="J14:J15"/>
    <mergeCell ref="K14:K15"/>
    <mergeCell ref="L14:L15"/>
    <mergeCell ref="M14:M15"/>
    <mergeCell ref="A25:A26"/>
    <mergeCell ref="B25:B26"/>
    <mergeCell ref="C25:C26"/>
    <mergeCell ref="D25:D26"/>
    <mergeCell ref="E25:E26"/>
    <mergeCell ref="F25:F26"/>
    <mergeCell ref="G25:G26"/>
    <mergeCell ref="H25:H26"/>
    <mergeCell ref="H14:H15"/>
    <mergeCell ref="I14:I15"/>
    <mergeCell ref="I25:I26"/>
    <mergeCell ref="J25:J26"/>
    <mergeCell ref="A14:A15"/>
    <mergeCell ref="B14:B15"/>
    <mergeCell ref="C14:C15"/>
    <mergeCell ref="D14:D15"/>
    <mergeCell ref="E14:E15"/>
    <mergeCell ref="F14:F15"/>
    <mergeCell ref="G14:G15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conditionalFormatting sqref="R12:S12">
    <cfRule type="cellIs" dxfId="17" priority="90" operator="greaterThan">
      <formula>0</formula>
    </cfRule>
    <cfRule type="cellIs" dxfId="16" priority="91" operator="lessThan">
      <formula>0</formula>
    </cfRule>
  </conditionalFormatting>
  <conditionalFormatting sqref="B12:P12">
    <cfRule type="cellIs" dxfId="15" priority="88" operator="greaterThan">
      <formula>0</formula>
    </cfRule>
    <cfRule type="cellIs" dxfId="14" priority="89" operator="lessThan">
      <formula>0</formula>
    </cfRule>
  </conditionalFormatting>
  <conditionalFormatting sqref="B23:P23">
    <cfRule type="cellIs" dxfId="13" priority="84" operator="greaterThan">
      <formula>0</formula>
    </cfRule>
    <cfRule type="cellIs" dxfId="12" priority="85" operator="lessThan">
      <formula>0</formula>
    </cfRule>
  </conditionalFormatting>
  <conditionalFormatting sqref="R23:S23">
    <cfRule type="cellIs" dxfId="11" priority="86" operator="greaterThan">
      <formula>0</formula>
    </cfRule>
    <cfRule type="cellIs" dxfId="10" priority="87" operator="lessThan">
      <formula>0</formula>
    </cfRule>
  </conditionalFormatting>
  <conditionalFormatting sqref="R34:S34">
    <cfRule type="cellIs" dxfId="9" priority="82" operator="greaterThan">
      <formula>0</formula>
    </cfRule>
    <cfRule type="cellIs" dxfId="8" priority="83" operator="lessThan">
      <formula>0</formula>
    </cfRule>
  </conditionalFormatting>
  <conditionalFormatting sqref="B34:P34">
    <cfRule type="cellIs" dxfId="7" priority="80" operator="greaterThan">
      <formula>0</formula>
    </cfRule>
    <cfRule type="cellIs" dxfId="6" priority="81" operator="lessThan">
      <formula>0</formula>
    </cfRule>
  </conditionalFormatting>
  <conditionalFormatting sqref="T12:U12">
    <cfRule type="cellIs" dxfId="5" priority="63" operator="greaterThan">
      <formula>0</formula>
    </cfRule>
    <cfRule type="cellIs" dxfId="4" priority="64" operator="lessThan">
      <formula>0</formula>
    </cfRule>
  </conditionalFormatting>
  <conditionalFormatting sqref="T23:U23">
    <cfRule type="cellIs" dxfId="3" priority="61" operator="greaterThan">
      <formula>0</formula>
    </cfRule>
    <cfRule type="cellIs" dxfId="2" priority="62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horizontalDpi="4294967292" r:id="rId1"/>
  <ignoredErrors>
    <ignoredError sqref="S10 U10 S21:U21 S32:U33 C10:P10 C21:O21 C32:P32" formula="1"/>
    <ignoredError sqref="U22" evalError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9" id="{F9C7D59A-DBB9-4FE9-A2C7-BCBEAFC3E8E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C7:J7</xm:sqref>
        </x14:conditionalFormatting>
        <x14:conditionalFormatting xmlns:xm="http://schemas.microsoft.com/office/excel/2006/main">
          <x14:cfRule type="iconSet" priority="78" id="{D35F109C-C61A-417F-9838-D7DAF6E0CD9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S7</xm:sqref>
        </x14:conditionalFormatting>
        <x14:conditionalFormatting xmlns:xm="http://schemas.microsoft.com/office/excel/2006/main">
          <x14:cfRule type="iconSet" priority="77" id="{A66956AF-FC9D-420D-978A-AE7CE96F860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C9:J9</xm:sqref>
        </x14:conditionalFormatting>
        <x14:conditionalFormatting xmlns:xm="http://schemas.microsoft.com/office/excel/2006/main">
          <x14:cfRule type="iconSet" priority="76" id="{BFA25C74-B2BF-4E53-8863-6EA369C8469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C11:J11</xm:sqref>
        </x14:conditionalFormatting>
        <x14:conditionalFormatting xmlns:xm="http://schemas.microsoft.com/office/excel/2006/main">
          <x14:cfRule type="iconSet" priority="75" id="{A3FAA6F9-50EC-4286-8CDD-849D5A0866F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C18:K18</xm:sqref>
        </x14:conditionalFormatting>
        <x14:conditionalFormatting xmlns:xm="http://schemas.microsoft.com/office/excel/2006/main">
          <x14:cfRule type="iconSet" priority="74" id="{52D24C94-3373-42AF-BD3D-BF9AC587C0C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S18</xm:sqref>
        </x14:conditionalFormatting>
        <x14:conditionalFormatting xmlns:xm="http://schemas.microsoft.com/office/excel/2006/main">
          <x14:cfRule type="iconSet" priority="73" id="{BF023687-AF9C-420B-8CEF-BB2E39A06AD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C20:K20</xm:sqref>
        </x14:conditionalFormatting>
        <x14:conditionalFormatting xmlns:xm="http://schemas.microsoft.com/office/excel/2006/main">
          <x14:cfRule type="iconSet" priority="72" id="{6303A1F6-DDEC-45A0-BDCA-91FF282AED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C22:K22</xm:sqref>
        </x14:conditionalFormatting>
        <x14:conditionalFormatting xmlns:xm="http://schemas.microsoft.com/office/excel/2006/main">
          <x14:cfRule type="iconSet" priority="71" id="{891BBD59-AC9D-493D-BD99-E1A351E650A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C29:K29</xm:sqref>
        </x14:conditionalFormatting>
        <x14:conditionalFormatting xmlns:xm="http://schemas.microsoft.com/office/excel/2006/main">
          <x14:cfRule type="iconSet" priority="70" id="{E27E1925-2BD5-4397-BDB9-47938E2CAC7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S29</xm:sqref>
        </x14:conditionalFormatting>
        <x14:conditionalFormatting xmlns:xm="http://schemas.microsoft.com/office/excel/2006/main">
          <x14:cfRule type="iconSet" priority="69" id="{37FAA1FE-A550-4977-810F-44CBB993723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C31:K31</xm:sqref>
        </x14:conditionalFormatting>
        <x14:conditionalFormatting xmlns:xm="http://schemas.microsoft.com/office/excel/2006/main">
          <x14:cfRule type="iconSet" priority="68" id="{A900F5CF-C5B6-4494-AF55-42740F01503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C33:K33</xm:sqref>
        </x14:conditionalFormatting>
        <x14:conditionalFormatting xmlns:xm="http://schemas.microsoft.com/office/excel/2006/main">
          <x14:cfRule type="iconSet" priority="92" id="{924C92F0-E01D-4E1C-B2F0-AA88ABF6DD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S9</xm:sqref>
        </x14:conditionalFormatting>
        <x14:conditionalFormatting xmlns:xm="http://schemas.microsoft.com/office/excel/2006/main">
          <x14:cfRule type="iconSet" priority="93" id="{94D59631-E479-4F70-BF3B-0AF664B8B03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S11</xm:sqref>
        </x14:conditionalFormatting>
        <x14:conditionalFormatting xmlns:xm="http://schemas.microsoft.com/office/excel/2006/main">
          <x14:cfRule type="iconSet" priority="94" id="{3D74A8ED-AD3C-42DF-A34D-67BB4E3902D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S20</xm:sqref>
        </x14:conditionalFormatting>
        <x14:conditionalFormatting xmlns:xm="http://schemas.microsoft.com/office/excel/2006/main">
          <x14:cfRule type="iconSet" priority="95" id="{9C79EC98-D39C-46B1-A3B3-63CC8401AE5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S22</xm:sqref>
        </x14:conditionalFormatting>
        <x14:conditionalFormatting xmlns:xm="http://schemas.microsoft.com/office/excel/2006/main">
          <x14:cfRule type="iconSet" priority="96" id="{A903C13E-D316-4328-868B-A0F8D79406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S31</xm:sqref>
        </x14:conditionalFormatting>
        <x14:conditionalFormatting xmlns:xm="http://schemas.microsoft.com/office/excel/2006/main">
          <x14:cfRule type="iconSet" priority="97" id="{E20F243F-159C-4C98-A071-D07BF561045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S33</xm:sqref>
        </x14:conditionalFormatting>
        <x14:conditionalFormatting xmlns:xm="http://schemas.microsoft.com/office/excel/2006/main">
          <x14:cfRule type="iconSet" priority="67" id="{26BC2C2C-A7C2-4DF7-9B96-6F451BE56C7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K7:M7</xm:sqref>
        </x14:conditionalFormatting>
        <x14:conditionalFormatting xmlns:xm="http://schemas.microsoft.com/office/excel/2006/main">
          <x14:cfRule type="iconSet" priority="66" id="{3B84D7CD-4829-48AF-90EF-EDBEB61892F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K9:M9</xm:sqref>
        </x14:conditionalFormatting>
        <x14:conditionalFormatting xmlns:xm="http://schemas.microsoft.com/office/excel/2006/main">
          <x14:cfRule type="iconSet" priority="65" id="{AB696FCE-375E-4051-AD9E-0389A60CFF1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K11:M11</xm:sqref>
        </x14:conditionalFormatting>
        <x14:conditionalFormatting xmlns:xm="http://schemas.microsoft.com/office/excel/2006/main">
          <x14:cfRule type="iconSet" priority="60" id="{5976BA11-12B3-4D24-8FDD-2B3EFFEB65C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U7</xm:sqref>
        </x14:conditionalFormatting>
        <x14:conditionalFormatting xmlns:xm="http://schemas.microsoft.com/office/excel/2006/main">
          <x14:cfRule type="iconSet" priority="59" id="{7B1470AE-4F7A-43A3-9D65-D854D31B58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T9:U9</xm:sqref>
        </x14:conditionalFormatting>
        <x14:conditionalFormatting xmlns:xm="http://schemas.microsoft.com/office/excel/2006/main">
          <x14:cfRule type="iconSet" priority="58" id="{C245394C-67B5-4D42-A440-77D8654145F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T11:U11</xm:sqref>
        </x14:conditionalFormatting>
        <x14:conditionalFormatting xmlns:xm="http://schemas.microsoft.com/office/excel/2006/main">
          <x14:cfRule type="iconSet" priority="57" id="{C86BFAB7-747D-4302-9926-D0A980ACEE9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U18</xm:sqref>
        </x14:conditionalFormatting>
        <x14:conditionalFormatting xmlns:xm="http://schemas.microsoft.com/office/excel/2006/main">
          <x14:cfRule type="iconSet" priority="56" id="{625D3CDB-7FC0-4518-BBFD-B834E860348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T20:U20</xm:sqref>
        </x14:conditionalFormatting>
        <x14:conditionalFormatting xmlns:xm="http://schemas.microsoft.com/office/excel/2006/main">
          <x14:cfRule type="iconSet" priority="55" id="{D84E8587-4406-4E64-8173-8F841A44D1B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T22:U22</xm:sqref>
        </x14:conditionalFormatting>
        <x14:conditionalFormatting xmlns:xm="http://schemas.microsoft.com/office/excel/2006/main">
          <x14:cfRule type="iconSet" priority="54" id="{6107892A-2EED-4674-AB97-4FDEB197E37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U29</xm:sqref>
        </x14:conditionalFormatting>
        <x14:conditionalFormatting xmlns:xm="http://schemas.microsoft.com/office/excel/2006/main">
          <x14:cfRule type="iconSet" priority="53" id="{23BBC8AC-AED0-4AE1-968A-68D81C6D66B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T31:U31</xm:sqref>
        </x14:conditionalFormatting>
        <x14:conditionalFormatting xmlns:xm="http://schemas.microsoft.com/office/excel/2006/main">
          <x14:cfRule type="iconSet" priority="52" id="{7545C18B-99B1-4F70-902C-00997B9690B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T33:U33</xm:sqref>
        </x14:conditionalFormatting>
        <x14:conditionalFormatting xmlns:xm="http://schemas.microsoft.com/office/excel/2006/main">
          <x14:cfRule type="iconSet" priority="42" id="{79B84A7F-7826-433B-889F-EF7400DC361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N7:P7</xm:sqref>
        </x14:conditionalFormatting>
        <x14:conditionalFormatting xmlns:xm="http://schemas.microsoft.com/office/excel/2006/main">
          <x14:cfRule type="iconSet" priority="41" id="{3912A0CF-CF8E-4288-BBA8-63653AA649F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N9:P9</xm:sqref>
        </x14:conditionalFormatting>
        <x14:conditionalFormatting xmlns:xm="http://schemas.microsoft.com/office/excel/2006/main">
          <x14:cfRule type="iconSet" priority="40" id="{BCF7820A-4E68-43DE-AA9E-410C4FBFB0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N11:P11</xm:sqref>
        </x14:conditionalFormatting>
        <x14:conditionalFormatting xmlns:xm="http://schemas.microsoft.com/office/excel/2006/main">
          <x14:cfRule type="iconSet" priority="39" id="{762DEB60-CD7E-41E7-B488-A6D433E1EAC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L18</xm:sqref>
        </x14:conditionalFormatting>
        <x14:conditionalFormatting xmlns:xm="http://schemas.microsoft.com/office/excel/2006/main">
          <x14:cfRule type="iconSet" priority="38" id="{EFD67E0D-78DE-404E-84B4-0A7646DE580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L20</xm:sqref>
        </x14:conditionalFormatting>
        <x14:conditionalFormatting xmlns:xm="http://schemas.microsoft.com/office/excel/2006/main">
          <x14:cfRule type="iconSet" priority="37" id="{3775BC67-5AD3-4D69-A599-899C151601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L22</xm:sqref>
        </x14:conditionalFormatting>
        <x14:conditionalFormatting xmlns:xm="http://schemas.microsoft.com/office/excel/2006/main">
          <x14:cfRule type="iconSet" priority="24" id="{57628F2B-4110-438C-91D8-CBD8A117C93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N18</xm:sqref>
        </x14:conditionalFormatting>
        <x14:conditionalFormatting xmlns:xm="http://schemas.microsoft.com/office/excel/2006/main">
          <x14:cfRule type="iconSet" priority="23" id="{DF8C0F06-4BDD-43A8-BC5F-C1FC7DF008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N20</xm:sqref>
        </x14:conditionalFormatting>
        <x14:conditionalFormatting xmlns:xm="http://schemas.microsoft.com/office/excel/2006/main">
          <x14:cfRule type="iconSet" priority="22" id="{278035F3-FEA1-4EEB-8E92-BC2E1315D8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N22</xm:sqref>
        </x14:conditionalFormatting>
        <x14:conditionalFormatting xmlns:xm="http://schemas.microsoft.com/office/excel/2006/main">
          <x14:cfRule type="iconSet" priority="33" id="{78BBCB7D-3E47-4757-9147-356D658B305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L29</xm:sqref>
        </x14:conditionalFormatting>
        <x14:conditionalFormatting xmlns:xm="http://schemas.microsoft.com/office/excel/2006/main">
          <x14:cfRule type="iconSet" priority="32" id="{0700B9FF-0108-4C1C-867E-8742E750D5F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L31</xm:sqref>
        </x14:conditionalFormatting>
        <x14:conditionalFormatting xmlns:xm="http://schemas.microsoft.com/office/excel/2006/main">
          <x14:cfRule type="iconSet" priority="31" id="{E606A585-71A1-4756-8F23-2EF92D379CE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L33</xm:sqref>
        </x14:conditionalFormatting>
        <x14:conditionalFormatting xmlns:xm="http://schemas.microsoft.com/office/excel/2006/main">
          <x14:cfRule type="iconSet" priority="27" id="{90EE6A8C-FDA4-4F02-85F7-9622B976DBC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M18</xm:sqref>
        </x14:conditionalFormatting>
        <x14:conditionalFormatting xmlns:xm="http://schemas.microsoft.com/office/excel/2006/main">
          <x14:cfRule type="iconSet" priority="26" id="{F3CC0DC1-F667-4F07-8C60-94681D89E61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M20</xm:sqref>
        </x14:conditionalFormatting>
        <x14:conditionalFormatting xmlns:xm="http://schemas.microsoft.com/office/excel/2006/main">
          <x14:cfRule type="iconSet" priority="25" id="{F99FFDEB-1D60-443E-84BC-EB5905DA8B6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M22</xm:sqref>
        </x14:conditionalFormatting>
        <x14:conditionalFormatting xmlns:xm="http://schemas.microsoft.com/office/excel/2006/main">
          <x14:cfRule type="iconSet" priority="21" id="{11B6A35D-825C-4E5F-9B71-06C6C63C244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M29</xm:sqref>
        </x14:conditionalFormatting>
        <x14:conditionalFormatting xmlns:xm="http://schemas.microsoft.com/office/excel/2006/main">
          <x14:cfRule type="iconSet" priority="20" id="{757719FE-30DC-4A87-B453-D499481AF12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M31</xm:sqref>
        </x14:conditionalFormatting>
        <x14:conditionalFormatting xmlns:xm="http://schemas.microsoft.com/office/excel/2006/main">
          <x14:cfRule type="iconSet" priority="19" id="{6471C2BB-C0A3-4612-962B-54A016684E2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M33</xm:sqref>
        </x14:conditionalFormatting>
        <x14:conditionalFormatting xmlns:xm="http://schemas.microsoft.com/office/excel/2006/main">
          <x14:cfRule type="iconSet" priority="18" id="{D5E4EBE2-F111-4AF3-8E20-F49A7FF40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N29</xm:sqref>
        </x14:conditionalFormatting>
        <x14:conditionalFormatting xmlns:xm="http://schemas.microsoft.com/office/excel/2006/main">
          <x14:cfRule type="iconSet" priority="17" id="{636CB008-8911-46FF-B40E-B028CF011A1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N31</xm:sqref>
        </x14:conditionalFormatting>
        <x14:conditionalFormatting xmlns:xm="http://schemas.microsoft.com/office/excel/2006/main">
          <x14:cfRule type="iconSet" priority="16" id="{DB179441-CCC1-4047-8AD1-E25A4811DAE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N33</xm:sqref>
        </x14:conditionalFormatting>
        <x14:conditionalFormatting xmlns:xm="http://schemas.microsoft.com/office/excel/2006/main">
          <x14:cfRule type="iconSet" priority="6" id="{0A465858-055B-406F-9CE6-647498DDB0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O18:P18</xm:sqref>
        </x14:conditionalFormatting>
        <x14:conditionalFormatting xmlns:xm="http://schemas.microsoft.com/office/excel/2006/main">
          <x14:cfRule type="iconSet" priority="5" id="{4C65914F-4C00-4209-BDE6-3169571937D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O20:P20</xm:sqref>
        </x14:conditionalFormatting>
        <x14:conditionalFormatting xmlns:xm="http://schemas.microsoft.com/office/excel/2006/main">
          <x14:cfRule type="iconSet" priority="4" id="{ED0B1798-791B-44B7-90F6-4FFA448AF28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O22:P22</xm:sqref>
        </x14:conditionalFormatting>
        <x14:conditionalFormatting xmlns:xm="http://schemas.microsoft.com/office/excel/2006/main">
          <x14:cfRule type="iconSet" priority="3" id="{FDA2798A-0FE3-4EA2-B234-14EEC3F318F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O29:P29</xm:sqref>
        </x14:conditionalFormatting>
        <x14:conditionalFormatting xmlns:xm="http://schemas.microsoft.com/office/excel/2006/main">
          <x14:cfRule type="iconSet" priority="2" id="{96C53F01-2ED0-4B3F-9841-4033E7034D6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O31:P31</xm:sqref>
        </x14:conditionalFormatting>
        <x14:conditionalFormatting xmlns:xm="http://schemas.microsoft.com/office/excel/2006/main">
          <x14:cfRule type="iconSet" priority="1" id="{CCF163E8-215F-40A1-95DE-3E51FC6B637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O33:P33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4">
    <pageSetUpPr fitToPage="1"/>
  </sheetPr>
  <dimension ref="A1:AW68"/>
  <sheetViews>
    <sheetView showGridLines="0" topLeftCell="A46" workbookViewId="0">
      <selection activeCell="AV63" sqref="AV63"/>
    </sheetView>
  </sheetViews>
  <sheetFormatPr defaultRowHeight="15" x14ac:dyDescent="0.25"/>
  <cols>
    <col min="1" max="1" width="18.7109375" customWidth="1"/>
    <col min="15" max="15" width="9.85546875" style="50" customWidth="1"/>
    <col min="16" max="16" width="1.7109375" customWidth="1"/>
    <col min="17" max="17" width="18.7109375" hidden="1" customWidth="1"/>
    <col min="31" max="31" width="10.140625" style="50" customWidth="1"/>
    <col min="32" max="32" width="1.7109375" customWidth="1"/>
    <col min="46" max="46" width="9.85546875" style="50" customWidth="1"/>
    <col min="49" max="49" width="9.140625" style="129"/>
  </cols>
  <sheetData>
    <row r="1" spans="1:49" ht="15.75" x14ac:dyDescent="0.25">
      <c r="A1" s="6" t="s">
        <v>99</v>
      </c>
    </row>
    <row r="3" spans="1:49" ht="15.75" thickBot="1" x14ac:dyDescent="0.3">
      <c r="O3" s="130" t="s">
        <v>1</v>
      </c>
      <c r="AE3" s="174">
        <v>1000</v>
      </c>
      <c r="AT3" s="174" t="s">
        <v>47</v>
      </c>
    </row>
    <row r="4" spans="1:49" ht="20.100000000000001" customHeight="1" x14ac:dyDescent="0.25">
      <c r="A4" s="403" t="s">
        <v>3</v>
      </c>
      <c r="B4" s="405" t="s">
        <v>72</v>
      </c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7"/>
      <c r="O4" s="413" t="s">
        <v>122</v>
      </c>
      <c r="Q4" s="410" t="s">
        <v>3</v>
      </c>
      <c r="R4" s="412" t="s">
        <v>72</v>
      </c>
      <c r="S4" s="406"/>
      <c r="T4" s="406"/>
      <c r="U4" s="406"/>
      <c r="V4" s="406"/>
      <c r="W4" s="406"/>
      <c r="X4" s="406"/>
      <c r="Y4" s="406"/>
      <c r="Z4" s="406"/>
      <c r="AA4" s="406"/>
      <c r="AB4" s="406"/>
      <c r="AC4" s="406"/>
      <c r="AD4" s="407"/>
      <c r="AE4" s="408" t="s">
        <v>122</v>
      </c>
      <c r="AG4" s="412" t="s">
        <v>72</v>
      </c>
      <c r="AH4" s="406"/>
      <c r="AI4" s="406"/>
      <c r="AJ4" s="406"/>
      <c r="AK4" s="406"/>
      <c r="AL4" s="406"/>
      <c r="AM4" s="406"/>
      <c r="AN4" s="406"/>
      <c r="AO4" s="406"/>
      <c r="AP4" s="406"/>
      <c r="AQ4" s="406"/>
      <c r="AR4" s="406"/>
      <c r="AS4" s="407"/>
      <c r="AT4" s="408" t="s">
        <v>122</v>
      </c>
    </row>
    <row r="5" spans="1:49" ht="20.100000000000001" customHeight="1" thickBot="1" x14ac:dyDescent="0.3">
      <c r="A5" s="404"/>
      <c r="B5" s="120">
        <v>2010</v>
      </c>
      <c r="C5" s="181">
        <v>2011</v>
      </c>
      <c r="D5" s="181">
        <v>2012</v>
      </c>
      <c r="E5" s="181">
        <v>2013</v>
      </c>
      <c r="F5" s="181">
        <v>2014</v>
      </c>
      <c r="G5" s="181">
        <v>2015</v>
      </c>
      <c r="H5" s="181">
        <v>2016</v>
      </c>
      <c r="I5" s="181">
        <v>2017</v>
      </c>
      <c r="J5" s="181">
        <v>2018</v>
      </c>
      <c r="K5" s="181">
        <v>2019</v>
      </c>
      <c r="L5" s="181">
        <v>2020</v>
      </c>
      <c r="M5" s="181">
        <v>2021</v>
      </c>
      <c r="N5" s="179">
        <v>2022</v>
      </c>
      <c r="O5" s="414"/>
      <c r="Q5" s="411"/>
      <c r="R5" s="31">
        <v>2010</v>
      </c>
      <c r="S5" s="181">
        <v>2011</v>
      </c>
      <c r="T5" s="181">
        <v>2012</v>
      </c>
      <c r="U5" s="181">
        <v>2013</v>
      </c>
      <c r="V5" s="181">
        <v>2014</v>
      </c>
      <c r="W5" s="181">
        <v>2015</v>
      </c>
      <c r="X5" s="181">
        <v>2016</v>
      </c>
      <c r="Y5" s="181">
        <v>2017</v>
      </c>
      <c r="Z5" s="181">
        <v>2018</v>
      </c>
      <c r="AA5" s="181">
        <v>2019</v>
      </c>
      <c r="AB5" s="181">
        <v>2020</v>
      </c>
      <c r="AC5" s="181">
        <v>2021</v>
      </c>
      <c r="AD5" s="179">
        <v>2022</v>
      </c>
      <c r="AE5" s="409"/>
      <c r="AG5" s="31">
        <v>2010</v>
      </c>
      <c r="AH5" s="181">
        <v>2011</v>
      </c>
      <c r="AI5" s="181">
        <v>2012</v>
      </c>
      <c r="AJ5" s="181">
        <v>2013</v>
      </c>
      <c r="AK5" s="181">
        <v>2014</v>
      </c>
      <c r="AL5" s="181">
        <v>2015</v>
      </c>
      <c r="AM5" s="181">
        <v>2016</v>
      </c>
      <c r="AN5" s="181">
        <v>2017</v>
      </c>
      <c r="AO5" s="236">
        <v>2018</v>
      </c>
      <c r="AP5" s="181">
        <v>2019</v>
      </c>
      <c r="AQ5" s="236">
        <v>2020</v>
      </c>
      <c r="AR5" s="181">
        <v>2021</v>
      </c>
      <c r="AS5" s="179">
        <v>2022</v>
      </c>
      <c r="AT5" s="409"/>
      <c r="AW5" s="131"/>
    </row>
    <row r="6" spans="1:49" ht="3" customHeight="1" thickBot="1" x14ac:dyDescent="0.3">
      <c r="A6" s="132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75"/>
      <c r="P6" s="8"/>
      <c r="Q6" s="132"/>
      <c r="R6" s="154">
        <v>2010</v>
      </c>
      <c r="S6" s="154">
        <v>2011</v>
      </c>
      <c r="T6" s="154">
        <v>2012</v>
      </c>
      <c r="U6" s="154"/>
      <c r="V6" s="154"/>
      <c r="W6" s="154"/>
      <c r="X6" s="154"/>
      <c r="Y6" s="154"/>
      <c r="Z6" s="131"/>
      <c r="AA6" s="131"/>
      <c r="AB6" s="131"/>
      <c r="AC6" s="131"/>
      <c r="AD6" s="154"/>
      <c r="AE6" s="173"/>
      <c r="AF6" s="8"/>
      <c r="AG6" s="154"/>
      <c r="AH6" s="154"/>
      <c r="AI6" s="154"/>
      <c r="AJ6" s="154"/>
      <c r="AK6" s="154"/>
      <c r="AL6" s="154"/>
      <c r="AM6" s="154"/>
      <c r="AN6" s="154"/>
      <c r="AO6" s="131"/>
      <c r="AP6" s="131"/>
      <c r="AQ6" s="131"/>
      <c r="AR6" s="131"/>
      <c r="AS6" s="154"/>
      <c r="AT6" s="175"/>
    </row>
    <row r="7" spans="1:49" ht="20.100000000000001" customHeight="1" x14ac:dyDescent="0.25">
      <c r="A7" s="147" t="s">
        <v>73</v>
      </c>
      <c r="B7" s="142">
        <v>162618.44999999995</v>
      </c>
      <c r="C7" s="202">
        <v>156534.06999999998</v>
      </c>
      <c r="D7" s="202">
        <v>239190.1999999999</v>
      </c>
      <c r="E7" s="202">
        <v>213768.74999999997</v>
      </c>
      <c r="F7" s="202">
        <v>196345.2</v>
      </c>
      <c r="G7" s="202">
        <v>183217.2099999999</v>
      </c>
      <c r="H7" s="202">
        <v>164354.55999999982</v>
      </c>
      <c r="I7" s="202">
        <v>192935.97999999986</v>
      </c>
      <c r="J7" s="202">
        <v>211445.75</v>
      </c>
      <c r="K7" s="202">
        <v>219278.33000000005</v>
      </c>
      <c r="L7" s="202">
        <v>238978.52999999991</v>
      </c>
      <c r="M7" s="202">
        <v>227112.63999999996</v>
      </c>
      <c r="N7" s="139">
        <v>230282.07999999973</v>
      </c>
      <c r="O7" s="76">
        <f>IF(N7="","",(N7-M7)/M7)</f>
        <v>1.3955365936478789E-2</v>
      </c>
      <c r="Q7" s="134" t="s">
        <v>73</v>
      </c>
      <c r="R7" s="142">
        <v>37448.925000000003</v>
      </c>
      <c r="S7" s="202">
        <v>38839.965999999986</v>
      </c>
      <c r="T7" s="202">
        <v>43280.928999999975</v>
      </c>
      <c r="U7" s="202">
        <v>45616.113000000012</v>
      </c>
      <c r="V7" s="202">
        <v>47446.346999999972</v>
      </c>
      <c r="W7" s="202">
        <v>44866.651000000042</v>
      </c>
      <c r="X7" s="202">
        <v>44731.008000000016</v>
      </c>
      <c r="Y7" s="202">
        <v>48635.341000000037</v>
      </c>
      <c r="Z7" s="202">
        <v>54050.858</v>
      </c>
      <c r="AA7" s="202">
        <v>57478.924000000043</v>
      </c>
      <c r="AB7" s="202">
        <v>63485.803999999982</v>
      </c>
      <c r="AC7" s="202">
        <v>59798.457000000039</v>
      </c>
      <c r="AD7" s="139">
        <v>64498.864000000001</v>
      </c>
      <c r="AE7" s="76">
        <f>IF(AD7="","",(AD7-AC7)/AC7)</f>
        <v>7.8604151943250974E-2</v>
      </c>
      <c r="AG7" s="151">
        <f t="shared" ref="AG7:AP7" si="0">(R7/B7)*10</f>
        <v>2.3028706152346192</v>
      </c>
      <c r="AH7" s="205">
        <f t="shared" si="0"/>
        <v>2.4812467982209876</v>
      </c>
      <c r="AI7" s="205">
        <f t="shared" si="0"/>
        <v>1.8094775204000828</v>
      </c>
      <c r="AJ7" s="205">
        <f t="shared" si="0"/>
        <v>2.1338999736865198</v>
      </c>
      <c r="AK7" s="205">
        <f t="shared" si="0"/>
        <v>2.4164760330275441</v>
      </c>
      <c r="AL7" s="205">
        <f t="shared" si="0"/>
        <v>2.4488229571883595</v>
      </c>
      <c r="AM7" s="205">
        <f t="shared" si="0"/>
        <v>2.7216164857245251</v>
      </c>
      <c r="AN7" s="205">
        <f t="shared" si="0"/>
        <v>2.5208020297717444</v>
      </c>
      <c r="AO7" s="205">
        <f t="shared" si="0"/>
        <v>2.5562518045408811</v>
      </c>
      <c r="AP7" s="205">
        <f t="shared" si="0"/>
        <v>2.6212769861937577</v>
      </c>
      <c r="AQ7" s="205">
        <f t="shared" ref="AQ7:AQ22" si="1">(AB7/L7)*10</f>
        <v>2.6565484355435616</v>
      </c>
      <c r="AR7" s="205">
        <f t="shared" ref="AR7:AR22" si="2">(AC7/M7)*10</f>
        <v>2.6329867417330908</v>
      </c>
      <c r="AS7" s="205">
        <f t="shared" ref="AS7:AS19" si="3">(AD7/N7)*10</f>
        <v>2.8008633585383662</v>
      </c>
      <c r="AT7" s="76">
        <f>IF(AS7="","",(AS7-AR7)/AR7)</f>
        <v>6.3759005749787892E-2</v>
      </c>
      <c r="AW7"/>
    </row>
    <row r="8" spans="1:49" ht="20.100000000000001" customHeight="1" x14ac:dyDescent="0.25">
      <c r="A8" s="148" t="s">
        <v>74</v>
      </c>
      <c r="B8" s="144">
        <v>161664.07999999981</v>
      </c>
      <c r="C8" s="203">
        <v>214997.14</v>
      </c>
      <c r="D8" s="203">
        <v>230196.23999999993</v>
      </c>
      <c r="E8" s="203">
        <v>260171.31000000006</v>
      </c>
      <c r="F8" s="203">
        <v>219768.14999999994</v>
      </c>
      <c r="G8" s="203">
        <v>191622.89999999979</v>
      </c>
      <c r="H8" s="203">
        <v>187100.07000000012</v>
      </c>
      <c r="I8" s="203">
        <v>187560.18000000008</v>
      </c>
      <c r="J8" s="203">
        <v>245913.44</v>
      </c>
      <c r="K8" s="203">
        <v>226330.75999999989</v>
      </c>
      <c r="L8" s="203">
        <v>217081.86999999988</v>
      </c>
      <c r="M8" s="203">
        <v>232262.33999999988</v>
      </c>
      <c r="N8" s="3"/>
      <c r="O8" s="67" t="str">
        <f t="shared" ref="O8:O23" si="4">IF(N8="","",(N8-M8)/M8)</f>
        <v/>
      </c>
      <c r="Q8" s="134" t="s">
        <v>74</v>
      </c>
      <c r="R8" s="144">
        <v>39208.55799999999</v>
      </c>
      <c r="S8" s="203">
        <v>43534.874999999993</v>
      </c>
      <c r="T8" s="203">
        <v>46936.957999999977</v>
      </c>
      <c r="U8" s="203">
        <v>51921.968000000052</v>
      </c>
      <c r="V8" s="203">
        <v>51933.389000000017</v>
      </c>
      <c r="W8" s="203">
        <v>46937.144999999968</v>
      </c>
      <c r="X8" s="203">
        <v>48461.340000000011</v>
      </c>
      <c r="Y8" s="203">
        <v>48751.319999999949</v>
      </c>
      <c r="Z8" s="203">
        <v>57358.343000000001</v>
      </c>
      <c r="AA8" s="203">
        <v>60378.147999999928</v>
      </c>
      <c r="AB8" s="203">
        <v>54982.760999999962</v>
      </c>
      <c r="AC8" s="203">
        <v>61210.272999999957</v>
      </c>
      <c r="AD8" s="3"/>
      <c r="AE8" s="67" t="str">
        <f t="shared" ref="AE8:AE23" si="5">IF(AD8="","",(AD8-AC8)/AC8)</f>
        <v/>
      </c>
      <c r="AG8" s="152">
        <f t="shared" ref="AG8:AG22" si="6">(R8/B8)*10</f>
        <v>2.425310433832923</v>
      </c>
      <c r="AH8" s="206">
        <f t="shared" ref="AH8:AH22" si="7">(S8/C8)*10</f>
        <v>2.0249048429202356</v>
      </c>
      <c r="AI8" s="206">
        <f t="shared" ref="AI8:AI22" si="8">(T8/D8)*10</f>
        <v>2.0389975961379729</v>
      </c>
      <c r="AJ8" s="206">
        <f t="shared" ref="AJ8:AJ22" si="9">(U8/E8)*10</f>
        <v>1.9956838438488873</v>
      </c>
      <c r="AK8" s="206">
        <f t="shared" ref="AK8:AK22" si="10">(V8/F8)*10</f>
        <v>2.3630989749879605</v>
      </c>
      <c r="AL8" s="206">
        <f t="shared" ref="AL8:AL22" si="11">(W8/G8)*10</f>
        <v>2.4494538492006965</v>
      </c>
      <c r="AM8" s="206">
        <f t="shared" ref="AM8:AM22" si="12">(X8/H8)*10</f>
        <v>2.5901294424956642</v>
      </c>
      <c r="AN8" s="206">
        <f t="shared" ref="AN8:AN22" si="13">(Y8/I8)*10</f>
        <v>2.5992361491655602</v>
      </c>
      <c r="AO8" s="206">
        <f t="shared" ref="AO8:AO22" si="14">(Z8/J8)*10</f>
        <v>2.332460682100173</v>
      </c>
      <c r="AP8" s="206">
        <f t="shared" ref="AP8:AP22" si="15">(AA8/K8)*10</f>
        <v>2.6676951908790461</v>
      </c>
      <c r="AQ8" s="206">
        <f t="shared" si="1"/>
        <v>2.5328122058281508</v>
      </c>
      <c r="AR8" s="206">
        <f t="shared" si="2"/>
        <v>2.6353937965147511</v>
      </c>
      <c r="AS8" s="206"/>
      <c r="AT8" s="67"/>
      <c r="AW8"/>
    </row>
    <row r="9" spans="1:49" ht="20.100000000000001" customHeight="1" x14ac:dyDescent="0.25">
      <c r="A9" s="148" t="s">
        <v>75</v>
      </c>
      <c r="B9" s="144">
        <v>247651.7600000001</v>
      </c>
      <c r="C9" s="203">
        <v>229392.75000000003</v>
      </c>
      <c r="D9" s="203">
        <v>306569.51000000007</v>
      </c>
      <c r="E9" s="203">
        <v>231638.53999999992</v>
      </c>
      <c r="F9" s="203">
        <v>216803.50000000012</v>
      </c>
      <c r="G9" s="203">
        <v>258485.74000000011</v>
      </c>
      <c r="H9" s="203">
        <v>249519.08999999994</v>
      </c>
      <c r="I9" s="203">
        <v>240693.52999999991</v>
      </c>
      <c r="J9" s="203">
        <v>242853</v>
      </c>
      <c r="K9" s="203">
        <v>231554.96000000011</v>
      </c>
      <c r="L9" s="203">
        <v>255533.76999999979</v>
      </c>
      <c r="M9" s="203">
        <v>311526.69999999966</v>
      </c>
      <c r="N9" s="3"/>
      <c r="O9" s="67" t="str">
        <f t="shared" si="4"/>
        <v/>
      </c>
      <c r="Q9" s="134" t="s">
        <v>75</v>
      </c>
      <c r="R9" s="144">
        <v>51168.47700000005</v>
      </c>
      <c r="S9" s="203">
        <v>49454.935999999994</v>
      </c>
      <c r="T9" s="203">
        <v>57419.120999999985</v>
      </c>
      <c r="U9" s="203">
        <v>50259.945</v>
      </c>
      <c r="V9" s="203">
        <v>50881.621999999916</v>
      </c>
      <c r="W9" s="203">
        <v>62257.105999999985</v>
      </c>
      <c r="X9" s="203">
        <v>56423.886000000035</v>
      </c>
      <c r="Y9" s="203">
        <v>66075.244999999908</v>
      </c>
      <c r="Z9" s="203">
        <v>64577.565999999999</v>
      </c>
      <c r="AA9" s="203">
        <v>61804.521999999954</v>
      </c>
      <c r="AB9" s="203">
        <v>66953.59299999995</v>
      </c>
      <c r="AC9" s="203">
        <v>86739.842000000106</v>
      </c>
      <c r="AD9" s="3"/>
      <c r="AE9" s="67" t="str">
        <f t="shared" si="5"/>
        <v/>
      </c>
      <c r="AG9" s="152">
        <f t="shared" si="6"/>
        <v>2.0661463096406028</v>
      </c>
      <c r="AH9" s="206">
        <f t="shared" si="7"/>
        <v>2.1559066709824086</v>
      </c>
      <c r="AI9" s="206">
        <f t="shared" si="8"/>
        <v>1.8729560222737081</v>
      </c>
      <c r="AJ9" s="206">
        <f t="shared" si="9"/>
        <v>2.1697574591861963</v>
      </c>
      <c r="AK9" s="206">
        <f t="shared" si="10"/>
        <v>2.3469003959806871</v>
      </c>
      <c r="AL9" s="206">
        <f t="shared" si="11"/>
        <v>2.4085315499415931</v>
      </c>
      <c r="AM9" s="206">
        <f t="shared" si="12"/>
        <v>2.2613053774763308</v>
      </c>
      <c r="AN9" s="206">
        <f t="shared" si="13"/>
        <v>2.7452023741560456</v>
      </c>
      <c r="AO9" s="206">
        <f t="shared" si="14"/>
        <v>2.6591216085450871</v>
      </c>
      <c r="AP9" s="206">
        <f t="shared" si="15"/>
        <v>2.6691081028883996</v>
      </c>
      <c r="AQ9" s="206">
        <f t="shared" si="1"/>
        <v>2.6201465661466194</v>
      </c>
      <c r="AR9" s="206">
        <f t="shared" si="2"/>
        <v>2.7843469596667059</v>
      </c>
      <c r="AS9" s="206"/>
      <c r="AT9" s="67"/>
      <c r="AW9"/>
    </row>
    <row r="10" spans="1:49" ht="20.100000000000001" customHeight="1" x14ac:dyDescent="0.25">
      <c r="A10" s="148" t="s">
        <v>76</v>
      </c>
      <c r="B10" s="144">
        <v>215335.86</v>
      </c>
      <c r="C10" s="203">
        <v>234500.52</v>
      </c>
      <c r="D10" s="203">
        <v>245047.83999999971</v>
      </c>
      <c r="E10" s="203">
        <v>295201.40999999992</v>
      </c>
      <c r="F10" s="203">
        <v>217619.5400000001</v>
      </c>
      <c r="G10" s="203">
        <v>264598.62000000005</v>
      </c>
      <c r="H10" s="203">
        <v>251369.34000000005</v>
      </c>
      <c r="I10" s="203">
        <v>225265.57000000021</v>
      </c>
      <c r="J10" s="203">
        <v>280278.36</v>
      </c>
      <c r="K10" s="203">
        <v>242604.24999999974</v>
      </c>
      <c r="L10" s="203">
        <v>221930.11999999973</v>
      </c>
      <c r="M10" s="203">
        <v>287139.20000000024</v>
      </c>
      <c r="N10" s="3"/>
      <c r="O10" s="67" t="str">
        <f t="shared" si="4"/>
        <v/>
      </c>
      <c r="Q10" s="134" t="s">
        <v>76</v>
      </c>
      <c r="R10" s="144">
        <v>46025.074999999961</v>
      </c>
      <c r="S10" s="203">
        <v>44904.889000000003</v>
      </c>
      <c r="T10" s="203">
        <v>48943.746000000036</v>
      </c>
      <c r="U10" s="203">
        <v>56740.441000000035</v>
      </c>
      <c r="V10" s="203">
        <v>53780.95900000001</v>
      </c>
      <c r="W10" s="203">
        <v>62171.204999999944</v>
      </c>
      <c r="X10" s="203">
        <v>54315.156000000032</v>
      </c>
      <c r="Y10" s="203">
        <v>53392.404000000024</v>
      </c>
      <c r="Z10" s="203">
        <v>64781.760000000002</v>
      </c>
      <c r="AA10" s="203">
        <v>61456.496999999916</v>
      </c>
      <c r="AB10" s="203">
        <v>59545.284999999967</v>
      </c>
      <c r="AC10" s="203">
        <v>77211.849999999977</v>
      </c>
      <c r="AD10" s="3"/>
      <c r="AE10" s="67" t="str">
        <f t="shared" si="5"/>
        <v/>
      </c>
      <c r="AG10" s="152">
        <f t="shared" si="6"/>
        <v>2.1373623046342565</v>
      </c>
      <c r="AH10" s="206">
        <f t="shared" si="7"/>
        <v>1.914916393362369</v>
      </c>
      <c r="AI10" s="206">
        <f t="shared" si="8"/>
        <v>1.9973139122548518</v>
      </c>
      <c r="AJ10" s="206">
        <f t="shared" si="9"/>
        <v>1.9220924791653282</v>
      </c>
      <c r="AK10" s="206">
        <f t="shared" si="10"/>
        <v>2.4713295046942929</v>
      </c>
      <c r="AL10" s="206">
        <f t="shared" si="11"/>
        <v>2.3496420729631899</v>
      </c>
      <c r="AM10" s="206">
        <f t="shared" si="12"/>
        <v>2.160770919794754</v>
      </c>
      <c r="AN10" s="206">
        <f t="shared" si="13"/>
        <v>2.3701981621070618</v>
      </c>
      <c r="AO10" s="206">
        <f t="shared" si="14"/>
        <v>2.3113364870552262</v>
      </c>
      <c r="AP10" s="206">
        <f t="shared" si="15"/>
        <v>2.5331995214428424</v>
      </c>
      <c r="AQ10" s="206">
        <f t="shared" si="1"/>
        <v>2.6830646061021386</v>
      </c>
      <c r="AR10" s="206">
        <f t="shared" si="2"/>
        <v>2.6890041485105454</v>
      </c>
      <c r="AS10" s="206"/>
      <c r="AT10" s="67"/>
      <c r="AW10"/>
    </row>
    <row r="11" spans="1:49" ht="20.100000000000001" customHeight="1" x14ac:dyDescent="0.25">
      <c r="A11" s="148" t="s">
        <v>77</v>
      </c>
      <c r="B11" s="144">
        <v>222013.68</v>
      </c>
      <c r="C11" s="203">
        <v>263893.25999999989</v>
      </c>
      <c r="D11" s="203">
        <v>299190.6300000003</v>
      </c>
      <c r="E11" s="203">
        <v>256106.34999999966</v>
      </c>
      <c r="F11" s="203">
        <v>230811.05</v>
      </c>
      <c r="G11" s="203">
        <v>216672.04999999973</v>
      </c>
      <c r="H11" s="203">
        <v>236802.16999999972</v>
      </c>
      <c r="I11" s="203">
        <v>260243.39000000019</v>
      </c>
      <c r="J11" s="203">
        <v>262127.07</v>
      </c>
      <c r="K11" s="203">
        <v>281547.48000000021</v>
      </c>
      <c r="L11" s="203">
        <v>229388.94999999992</v>
      </c>
      <c r="M11" s="203">
        <v>289737.44999999972</v>
      </c>
      <c r="N11" s="3"/>
      <c r="O11" s="67" t="str">
        <f t="shared" si="4"/>
        <v/>
      </c>
      <c r="Q11" s="134" t="s">
        <v>77</v>
      </c>
      <c r="R11" s="144">
        <v>47205.19600000004</v>
      </c>
      <c r="S11" s="203">
        <v>52842.769000000008</v>
      </c>
      <c r="T11" s="203">
        <v>54431.923000000046</v>
      </c>
      <c r="U11" s="203">
        <v>55981.48</v>
      </c>
      <c r="V11" s="203">
        <v>55053.410000000054</v>
      </c>
      <c r="W11" s="203">
        <v>55267.650999999962</v>
      </c>
      <c r="X11" s="203">
        <v>56035.015999999938</v>
      </c>
      <c r="Y11" s="203">
        <v>66317.002000000022</v>
      </c>
      <c r="Z11" s="203">
        <v>64324.446000000004</v>
      </c>
      <c r="AA11" s="203">
        <v>68453.83000000006</v>
      </c>
      <c r="AB11" s="203">
        <v>58256.008000000045</v>
      </c>
      <c r="AC11" s="203">
        <v>77243.608000000051</v>
      </c>
      <c r="AD11" s="3"/>
      <c r="AE11" s="67" t="str">
        <f t="shared" si="5"/>
        <v/>
      </c>
      <c r="AG11" s="152">
        <f t="shared" si="6"/>
        <v>2.1262291584914967</v>
      </c>
      <c r="AH11" s="206">
        <f t="shared" si="7"/>
        <v>2.002429656596763</v>
      </c>
      <c r="AI11" s="206">
        <f t="shared" si="8"/>
        <v>1.8193057382846511</v>
      </c>
      <c r="AJ11" s="206">
        <f t="shared" si="9"/>
        <v>2.185868487837185</v>
      </c>
      <c r="AK11" s="206">
        <f t="shared" si="10"/>
        <v>2.3852155258597914</v>
      </c>
      <c r="AL11" s="206">
        <f t="shared" si="11"/>
        <v>2.5507512851796084</v>
      </c>
      <c r="AM11" s="206">
        <f t="shared" si="12"/>
        <v>2.366321896458973</v>
      </c>
      <c r="AN11" s="206">
        <f t="shared" si="13"/>
        <v>2.5482684497769559</v>
      </c>
      <c r="AO11" s="206">
        <f t="shared" si="14"/>
        <v>2.4539413651554569</v>
      </c>
      <c r="AP11" s="206">
        <f t="shared" si="15"/>
        <v>2.4313423085868151</v>
      </c>
      <c r="AQ11" s="206">
        <f t="shared" si="1"/>
        <v>2.5396170129380713</v>
      </c>
      <c r="AR11" s="206">
        <f t="shared" si="2"/>
        <v>2.665986326586367</v>
      </c>
      <c r="AS11" s="206"/>
      <c r="AT11" s="67"/>
      <c r="AW11"/>
    </row>
    <row r="12" spans="1:49" ht="20.100000000000001" customHeight="1" x14ac:dyDescent="0.25">
      <c r="A12" s="148" t="s">
        <v>78</v>
      </c>
      <c r="B12" s="144">
        <v>215680.73000000007</v>
      </c>
      <c r="C12" s="203">
        <v>298357.37000000005</v>
      </c>
      <c r="D12" s="203">
        <v>243274.90999999974</v>
      </c>
      <c r="E12" s="203">
        <v>242334.35000000021</v>
      </c>
      <c r="F12" s="203">
        <v>229301.40999999997</v>
      </c>
      <c r="G12" s="203">
        <v>227631.27999999985</v>
      </c>
      <c r="H12" s="203">
        <v>210795.03999999986</v>
      </c>
      <c r="I12" s="203">
        <v>279141.12000000017</v>
      </c>
      <c r="J12" s="203">
        <v>254074.62</v>
      </c>
      <c r="K12" s="203">
        <v>214797.02000000022</v>
      </c>
      <c r="L12" s="203">
        <v>270265.60999999958</v>
      </c>
      <c r="M12" s="203">
        <v>280981.17000000033</v>
      </c>
      <c r="N12" s="3"/>
      <c r="O12" s="67" t="str">
        <f t="shared" si="4"/>
        <v/>
      </c>
      <c r="Q12" s="134" t="s">
        <v>78</v>
      </c>
      <c r="R12" s="144">
        <v>45837.497000000039</v>
      </c>
      <c r="S12" s="203">
        <v>51105.701000000001</v>
      </c>
      <c r="T12" s="203">
        <v>50899.00499999999</v>
      </c>
      <c r="U12" s="203">
        <v>50438.382000000049</v>
      </c>
      <c r="V12" s="203">
        <v>52151.921999999926</v>
      </c>
      <c r="W12" s="203">
        <v>56091.163000000008</v>
      </c>
      <c r="X12" s="203">
        <v>52714.073000000055</v>
      </c>
      <c r="Y12" s="203">
        <v>64528.730000000025</v>
      </c>
      <c r="Z12" s="203">
        <v>62742.375</v>
      </c>
      <c r="AA12" s="203">
        <v>55571.388000000043</v>
      </c>
      <c r="AB12" s="203">
        <v>66351.210999999865</v>
      </c>
      <c r="AC12" s="203">
        <v>74566.505999999921</v>
      </c>
      <c r="AD12" s="3"/>
      <c r="AE12" s="67" t="str">
        <f t="shared" si="5"/>
        <v/>
      </c>
      <c r="AG12" s="152">
        <f t="shared" si="6"/>
        <v>2.1252476751168277</v>
      </c>
      <c r="AH12" s="206">
        <f t="shared" si="7"/>
        <v>1.7129022487361378</v>
      </c>
      <c r="AI12" s="206">
        <f t="shared" si="8"/>
        <v>2.0922422702776888</v>
      </c>
      <c r="AJ12" s="206">
        <f t="shared" si="9"/>
        <v>2.0813550369561726</v>
      </c>
      <c r="AK12" s="206">
        <f t="shared" si="10"/>
        <v>2.2743829617096525</v>
      </c>
      <c r="AL12" s="206">
        <f t="shared" si="11"/>
        <v>2.4641236916121563</v>
      </c>
      <c r="AM12" s="206">
        <f t="shared" si="12"/>
        <v>2.5007264402426213</v>
      </c>
      <c r="AN12" s="206">
        <f t="shared" si="13"/>
        <v>2.3116884391665402</v>
      </c>
      <c r="AO12" s="206">
        <f t="shared" si="14"/>
        <v>2.469446771188716</v>
      </c>
      <c r="AP12" s="206">
        <f t="shared" si="15"/>
        <v>2.5871582389737058</v>
      </c>
      <c r="AQ12" s="206">
        <f t="shared" si="1"/>
        <v>2.4550371392053902</v>
      </c>
      <c r="AR12" s="206">
        <f t="shared" si="2"/>
        <v>2.6537901454392774</v>
      </c>
      <c r="AS12" s="206"/>
      <c r="AT12" s="67"/>
      <c r="AW12"/>
    </row>
    <row r="13" spans="1:49" ht="20.100000000000001" customHeight="1" x14ac:dyDescent="0.25">
      <c r="A13" s="148" t="s">
        <v>79</v>
      </c>
      <c r="B13" s="144">
        <v>248639.30000000008</v>
      </c>
      <c r="C13" s="203">
        <v>301296.24000000011</v>
      </c>
      <c r="D13" s="203">
        <v>302219.03000000003</v>
      </c>
      <c r="E13" s="203">
        <v>271364.13999999984</v>
      </c>
      <c r="F13" s="203">
        <v>280219.00999999989</v>
      </c>
      <c r="G13" s="203">
        <v>268822.42000000004</v>
      </c>
      <c r="H13" s="203">
        <v>250739.99</v>
      </c>
      <c r="I13" s="203">
        <v>253691.20000000013</v>
      </c>
      <c r="J13" s="203">
        <v>257419.71</v>
      </c>
      <c r="K13" s="203">
        <v>275641.55999999971</v>
      </c>
      <c r="L13" s="203">
        <v>333531.0900000002</v>
      </c>
      <c r="M13" s="203">
        <v>287187.73999999987</v>
      </c>
      <c r="N13" s="3"/>
      <c r="O13" s="67" t="str">
        <f t="shared" si="4"/>
        <v/>
      </c>
      <c r="Q13" s="134" t="s">
        <v>79</v>
      </c>
      <c r="R13" s="144">
        <v>54364.509000000027</v>
      </c>
      <c r="S13" s="203">
        <v>59788.318999999996</v>
      </c>
      <c r="T13" s="203">
        <v>62714.63899999993</v>
      </c>
      <c r="U13" s="203">
        <v>65018.055000000037</v>
      </c>
      <c r="V13" s="203">
        <v>69122.01800000004</v>
      </c>
      <c r="W13" s="203">
        <v>69013.110000000117</v>
      </c>
      <c r="X13" s="203">
        <v>62444.103999999985</v>
      </c>
      <c r="Y13" s="203">
        <v>64721.649999999972</v>
      </c>
      <c r="Z13" s="203">
        <v>68976.123999999996</v>
      </c>
      <c r="AA13" s="203">
        <v>78608.732000000018</v>
      </c>
      <c r="AB13" s="203">
        <v>87158.587</v>
      </c>
      <c r="AC13" s="203">
        <v>82701.739000000074</v>
      </c>
      <c r="AD13" s="3"/>
      <c r="AE13" s="67" t="str">
        <f t="shared" si="5"/>
        <v/>
      </c>
      <c r="AG13" s="152">
        <f t="shared" si="6"/>
        <v>2.1864809384518056</v>
      </c>
      <c r="AH13" s="206">
        <f t="shared" si="7"/>
        <v>1.9843699011975713</v>
      </c>
      <c r="AI13" s="206">
        <f t="shared" si="8"/>
        <v>2.0751386502696381</v>
      </c>
      <c r="AJ13" s="206">
        <f t="shared" si="9"/>
        <v>2.3959707793373171</v>
      </c>
      <c r="AK13" s="206">
        <f t="shared" si="10"/>
        <v>2.4667140890976693</v>
      </c>
      <c r="AL13" s="206">
        <f t="shared" si="11"/>
        <v>2.5672378814237335</v>
      </c>
      <c r="AM13" s="206">
        <f t="shared" si="12"/>
        <v>2.490392697231901</v>
      </c>
      <c r="AN13" s="206">
        <f t="shared" si="13"/>
        <v>2.5511980707253517</v>
      </c>
      <c r="AO13" s="206">
        <f t="shared" si="14"/>
        <v>2.6795199171034727</v>
      </c>
      <c r="AP13" s="206">
        <f t="shared" si="15"/>
        <v>2.8518461439559442</v>
      </c>
      <c r="AQ13" s="206">
        <f t="shared" si="1"/>
        <v>2.6132072725214295</v>
      </c>
      <c r="AR13" s="206">
        <f t="shared" si="2"/>
        <v>2.8797099416569836</v>
      </c>
      <c r="AS13" s="206"/>
      <c r="AT13" s="67"/>
      <c r="AW13"/>
    </row>
    <row r="14" spans="1:49" ht="20.100000000000001" customHeight="1" x14ac:dyDescent="0.25">
      <c r="A14" s="148" t="s">
        <v>80</v>
      </c>
      <c r="B14" s="144">
        <v>188089.6999999999</v>
      </c>
      <c r="C14" s="203">
        <v>220263.89</v>
      </c>
      <c r="D14" s="203">
        <v>238438.41000000006</v>
      </c>
      <c r="E14" s="203">
        <v>192903.74999999985</v>
      </c>
      <c r="F14" s="203">
        <v>168311.4199999999</v>
      </c>
      <c r="G14" s="203">
        <v>186814.79000000024</v>
      </c>
      <c r="H14" s="203">
        <v>210170.4499999999</v>
      </c>
      <c r="I14" s="203">
        <v>215685.8899999999</v>
      </c>
      <c r="J14" s="203">
        <v>216097.52</v>
      </c>
      <c r="K14" s="203">
        <v>196206.75000000006</v>
      </c>
      <c r="L14" s="203">
        <v>214684.44000000015</v>
      </c>
      <c r="M14" s="203">
        <v>235940.39999999982</v>
      </c>
      <c r="N14" s="3"/>
      <c r="O14" s="67" t="str">
        <f t="shared" si="4"/>
        <v/>
      </c>
      <c r="Q14" s="134" t="s">
        <v>80</v>
      </c>
      <c r="R14" s="144">
        <v>39184.329000000012</v>
      </c>
      <c r="S14" s="203">
        <v>43186.20999999997</v>
      </c>
      <c r="T14" s="203">
        <v>48896.256000000016</v>
      </c>
      <c r="U14" s="203">
        <v>49231.409</v>
      </c>
      <c r="V14" s="203">
        <v>41790.908999999992</v>
      </c>
      <c r="W14" s="203">
        <v>45062.92500000001</v>
      </c>
      <c r="X14" s="203">
        <v>49976.91399999999</v>
      </c>
      <c r="Y14" s="203">
        <v>51045.44799999996</v>
      </c>
      <c r="Z14" s="203">
        <v>55934.430999999997</v>
      </c>
      <c r="AA14" s="203">
        <v>52837.047999999988</v>
      </c>
      <c r="AB14" s="203">
        <v>57801.853999999985</v>
      </c>
      <c r="AC14" s="203">
        <v>61137.436999999991</v>
      </c>
      <c r="AD14" s="3"/>
      <c r="AE14" s="67" t="str">
        <f t="shared" si="5"/>
        <v/>
      </c>
      <c r="AG14" s="152">
        <f t="shared" si="6"/>
        <v>2.0832788291969222</v>
      </c>
      <c r="AH14" s="206">
        <f t="shared" si="7"/>
        <v>1.9606577364996127</v>
      </c>
      <c r="AI14" s="206">
        <f t="shared" si="8"/>
        <v>2.0506870516373601</v>
      </c>
      <c r="AJ14" s="206">
        <f t="shared" si="9"/>
        <v>2.5521229628765663</v>
      </c>
      <c r="AK14" s="206">
        <f t="shared" si="10"/>
        <v>2.4829514836248197</v>
      </c>
      <c r="AL14" s="206">
        <f t="shared" si="11"/>
        <v>2.412171166961671</v>
      </c>
      <c r="AM14" s="206">
        <f t="shared" si="12"/>
        <v>2.3779229668109867</v>
      </c>
      <c r="AN14" s="206">
        <f t="shared" si="13"/>
        <v>2.3666568081945454</v>
      </c>
      <c r="AO14" s="206">
        <f t="shared" si="14"/>
        <v>2.5883883813196928</v>
      </c>
      <c r="AP14" s="206">
        <f t="shared" si="15"/>
        <v>2.692927129163496</v>
      </c>
      <c r="AQ14" s="206">
        <f t="shared" si="1"/>
        <v>2.6924100321383304</v>
      </c>
      <c r="AR14" s="206">
        <f t="shared" si="2"/>
        <v>2.5912237582033444</v>
      </c>
      <c r="AS14" s="206"/>
      <c r="AT14" s="67"/>
      <c r="AW14"/>
    </row>
    <row r="15" spans="1:49" ht="20.100000000000001" customHeight="1" x14ac:dyDescent="0.25">
      <c r="A15" s="148" t="s">
        <v>81</v>
      </c>
      <c r="B15" s="144">
        <v>276286.43999999977</v>
      </c>
      <c r="C15" s="203">
        <v>291231.52999999991</v>
      </c>
      <c r="D15" s="203">
        <v>295760.24000000017</v>
      </c>
      <c r="E15" s="203">
        <v>290599.48999999982</v>
      </c>
      <c r="F15" s="203">
        <v>290227.67999999964</v>
      </c>
      <c r="G15" s="203">
        <v>248925.34999999977</v>
      </c>
      <c r="H15" s="203">
        <v>261926.87000000026</v>
      </c>
      <c r="I15" s="203">
        <v>267823.90999999992</v>
      </c>
      <c r="J15" s="203">
        <v>219687.75</v>
      </c>
      <c r="K15" s="203">
        <v>266084.85000000027</v>
      </c>
      <c r="L15" s="203">
        <v>301265.00000000035</v>
      </c>
      <c r="M15" s="203">
        <v>280693.14000000025</v>
      </c>
      <c r="N15" s="3"/>
      <c r="O15" s="67" t="str">
        <f t="shared" si="4"/>
        <v/>
      </c>
      <c r="Q15" s="134" t="s">
        <v>81</v>
      </c>
      <c r="R15" s="144">
        <v>64657.764999999978</v>
      </c>
      <c r="S15" s="203">
        <v>67014.460999999996</v>
      </c>
      <c r="T15" s="203">
        <v>62417.526999999995</v>
      </c>
      <c r="U15" s="203">
        <v>71596.117000000057</v>
      </c>
      <c r="V15" s="203">
        <v>76295.819000000003</v>
      </c>
      <c r="W15" s="203">
        <v>70793.574000000022</v>
      </c>
      <c r="X15" s="203">
        <v>69809.002000000037</v>
      </c>
      <c r="Y15" s="203">
        <v>71866.597999999954</v>
      </c>
      <c r="Z15" s="203">
        <v>67502.441000000006</v>
      </c>
      <c r="AA15" s="203">
        <v>79059.753999999943</v>
      </c>
      <c r="AB15" s="203">
        <v>84581.715000000026</v>
      </c>
      <c r="AC15" s="203">
        <v>88757.62</v>
      </c>
      <c r="AD15" s="3"/>
      <c r="AE15" s="67" t="str">
        <f t="shared" si="5"/>
        <v/>
      </c>
      <c r="AG15" s="152">
        <f t="shared" si="6"/>
        <v>2.3402438787802988</v>
      </c>
      <c r="AH15" s="206">
        <f t="shared" si="7"/>
        <v>2.3010716250400503</v>
      </c>
      <c r="AI15" s="206">
        <f t="shared" si="8"/>
        <v>2.1104096683178226</v>
      </c>
      <c r="AJ15" s="206">
        <f t="shared" si="9"/>
        <v>2.4637385633402213</v>
      </c>
      <c r="AK15" s="206">
        <f t="shared" si="10"/>
        <v>2.6288264096656837</v>
      </c>
      <c r="AL15" s="206">
        <f t="shared" si="11"/>
        <v>2.843968041021137</v>
      </c>
      <c r="AM15" s="206">
        <f t="shared" si="12"/>
        <v>2.6652096442033595</v>
      </c>
      <c r="AN15" s="206">
        <f t="shared" si="13"/>
        <v>2.6833525804324183</v>
      </c>
      <c r="AO15" s="206">
        <f t="shared" si="14"/>
        <v>3.0726538461976149</v>
      </c>
      <c r="AP15" s="206">
        <f t="shared" si="15"/>
        <v>2.9712234274142202</v>
      </c>
      <c r="AQ15" s="206">
        <f t="shared" si="1"/>
        <v>2.8075519891125729</v>
      </c>
      <c r="AR15" s="206">
        <f t="shared" si="2"/>
        <v>3.1620872530051827</v>
      </c>
      <c r="AS15" s="206"/>
      <c r="AT15" s="67"/>
      <c r="AW15"/>
    </row>
    <row r="16" spans="1:49" ht="20.100000000000001" customHeight="1" x14ac:dyDescent="0.25">
      <c r="A16" s="148" t="s">
        <v>82</v>
      </c>
      <c r="B16" s="144">
        <v>218413.52999999985</v>
      </c>
      <c r="C16" s="203">
        <v>269385.36999999994</v>
      </c>
      <c r="D16" s="203">
        <v>357795.17000000092</v>
      </c>
      <c r="E16" s="203">
        <v>308575.81999999948</v>
      </c>
      <c r="F16" s="203">
        <v>305395.48999999964</v>
      </c>
      <c r="G16" s="203">
        <v>278553.34999999945</v>
      </c>
      <c r="H16" s="203">
        <v>249519.28000000003</v>
      </c>
      <c r="I16" s="203">
        <v>311771.15999999992</v>
      </c>
      <c r="J16" s="203">
        <v>292724.18</v>
      </c>
      <c r="K16" s="203">
        <v>321608.53999999992</v>
      </c>
      <c r="L16" s="203">
        <v>322467.64999999991</v>
      </c>
      <c r="M16" s="203">
        <v>294229.23999999964</v>
      </c>
      <c r="N16" s="3"/>
      <c r="O16" s="67" t="str">
        <f t="shared" si="4"/>
        <v/>
      </c>
      <c r="Q16" s="134" t="s">
        <v>82</v>
      </c>
      <c r="R16" s="144">
        <v>62505.198999999993</v>
      </c>
      <c r="S16" s="203">
        <v>72259.178000000014</v>
      </c>
      <c r="T16" s="203">
        <v>85069.483999999968</v>
      </c>
      <c r="U16" s="203">
        <v>87588.735000000001</v>
      </c>
      <c r="V16" s="203">
        <v>89099.010000000038</v>
      </c>
      <c r="W16" s="203">
        <v>82030.592000000048</v>
      </c>
      <c r="X16" s="203">
        <v>76031.939000000013</v>
      </c>
      <c r="Y16" s="203">
        <v>87843.296000000017</v>
      </c>
      <c r="Z16" s="203">
        <v>92024.978000000003</v>
      </c>
      <c r="AA16" s="203">
        <v>97269.096999999994</v>
      </c>
      <c r="AB16" s="203">
        <v>96078.873000000051</v>
      </c>
      <c r="AC16" s="203">
        <v>90717.750999999829</v>
      </c>
      <c r="AD16" s="3"/>
      <c r="AE16" s="67" t="str">
        <f t="shared" si="5"/>
        <v/>
      </c>
      <c r="AG16" s="152">
        <f t="shared" si="6"/>
        <v>2.8617823721817981</v>
      </c>
      <c r="AH16" s="206">
        <f t="shared" si="7"/>
        <v>2.6823720233953323</v>
      </c>
      <c r="AI16" s="206">
        <f t="shared" si="8"/>
        <v>2.3776029173339523</v>
      </c>
      <c r="AJ16" s="206">
        <f t="shared" si="9"/>
        <v>2.8384834236201706</v>
      </c>
      <c r="AK16" s="206">
        <f t="shared" si="10"/>
        <v>2.9174959328967214</v>
      </c>
      <c r="AL16" s="206">
        <f t="shared" si="11"/>
        <v>2.9448790330469983</v>
      </c>
      <c r="AM16" s="206">
        <f t="shared" si="12"/>
        <v>3.0471368384839841</v>
      </c>
      <c r="AN16" s="206">
        <f t="shared" si="13"/>
        <v>2.81755682597454</v>
      </c>
      <c r="AO16" s="206">
        <f t="shared" si="14"/>
        <v>3.1437436429064385</v>
      </c>
      <c r="AP16" s="206">
        <f t="shared" si="15"/>
        <v>3.0244562846496557</v>
      </c>
      <c r="AQ16" s="206">
        <f t="shared" si="1"/>
        <v>2.9794887332109155</v>
      </c>
      <c r="AR16" s="206">
        <f t="shared" si="2"/>
        <v>3.0832337058002777</v>
      </c>
      <c r="AS16" s="206"/>
      <c r="AT16" s="67"/>
      <c r="AW16"/>
    </row>
    <row r="17" spans="1:49" ht="20.100000000000001" customHeight="1" x14ac:dyDescent="0.25">
      <c r="A17" s="148" t="s">
        <v>83</v>
      </c>
      <c r="B17" s="144">
        <v>283992.13999999984</v>
      </c>
      <c r="C17" s="203">
        <v>340923.25</v>
      </c>
      <c r="D17" s="203">
        <v>307861.13000000047</v>
      </c>
      <c r="E17" s="203">
        <v>286413.15999999997</v>
      </c>
      <c r="F17" s="203">
        <v>274219.10999999993</v>
      </c>
      <c r="G17" s="203">
        <v>273526.25000000035</v>
      </c>
      <c r="H17" s="203">
        <v>315362.60000000033</v>
      </c>
      <c r="I17" s="203">
        <v>306231.50000000035</v>
      </c>
      <c r="J17" s="203">
        <v>274210.34999999998</v>
      </c>
      <c r="K17" s="203">
        <v>273617.80999999982</v>
      </c>
      <c r="L17" s="203">
        <v>319048.99000000063</v>
      </c>
      <c r="M17" s="203">
        <v>311106.49000000022</v>
      </c>
      <c r="N17" s="3"/>
      <c r="O17" s="67" t="str">
        <f t="shared" si="4"/>
        <v/>
      </c>
      <c r="Q17" s="134" t="s">
        <v>83</v>
      </c>
      <c r="R17" s="144">
        <v>75798.92399999997</v>
      </c>
      <c r="S17" s="203">
        <v>78510.058999999979</v>
      </c>
      <c r="T17" s="203">
        <v>82860.765000000043</v>
      </c>
      <c r="U17" s="203">
        <v>82287.181999999913</v>
      </c>
      <c r="V17" s="203">
        <v>81224.970999999918</v>
      </c>
      <c r="W17" s="203">
        <v>82936.982000000047</v>
      </c>
      <c r="X17" s="203">
        <v>94068.771999999837</v>
      </c>
      <c r="Y17" s="203">
        <v>90812.540999999997</v>
      </c>
      <c r="Z17" s="203">
        <v>85853.54</v>
      </c>
      <c r="AA17" s="203">
        <v>81718.175000000017</v>
      </c>
      <c r="AB17" s="203">
        <v>93299.05299999984</v>
      </c>
      <c r="AC17" s="203">
        <v>97814.120000000112</v>
      </c>
      <c r="AD17" s="3"/>
      <c r="AE17" s="67" t="str">
        <f t="shared" si="5"/>
        <v/>
      </c>
      <c r="AG17" s="152">
        <f t="shared" si="6"/>
        <v>2.669050065963094</v>
      </c>
      <c r="AH17" s="206">
        <f t="shared" si="7"/>
        <v>2.3028660849619373</v>
      </c>
      <c r="AI17" s="206">
        <f t="shared" si="8"/>
        <v>2.6914981115024137</v>
      </c>
      <c r="AJ17" s="206">
        <f t="shared" si="9"/>
        <v>2.8730237814491453</v>
      </c>
      <c r="AK17" s="206">
        <f t="shared" si="10"/>
        <v>2.9620463358662326</v>
      </c>
      <c r="AL17" s="206">
        <f t="shared" si="11"/>
        <v>3.0321397672069845</v>
      </c>
      <c r="AM17" s="206">
        <f t="shared" si="12"/>
        <v>2.9828765998250821</v>
      </c>
      <c r="AN17" s="206">
        <f t="shared" si="13"/>
        <v>2.9654866008232301</v>
      </c>
      <c r="AO17" s="206">
        <f t="shared" si="14"/>
        <v>3.1309372530978496</v>
      </c>
      <c r="AP17" s="206">
        <f t="shared" si="15"/>
        <v>2.9865809904698848</v>
      </c>
      <c r="AQ17" s="206">
        <f t="shared" si="1"/>
        <v>2.92428611041833</v>
      </c>
      <c r="AR17" s="206">
        <f t="shared" si="2"/>
        <v>3.1440719864121136</v>
      </c>
      <c r="AS17" s="206"/>
      <c r="AT17" s="67"/>
      <c r="AW17"/>
    </row>
    <row r="18" spans="1:49" ht="20.100000000000001" customHeight="1" thickBot="1" x14ac:dyDescent="0.3">
      <c r="A18" s="148" t="s">
        <v>84</v>
      </c>
      <c r="B18" s="144">
        <v>226068.2300000001</v>
      </c>
      <c r="C18" s="203">
        <v>257835.04999999996</v>
      </c>
      <c r="D18" s="203">
        <v>297135.57000000012</v>
      </c>
      <c r="E18" s="203">
        <v>191538.02999999988</v>
      </c>
      <c r="F18" s="203">
        <v>207146.76999999993</v>
      </c>
      <c r="G18" s="203">
        <v>199318.66999999981</v>
      </c>
      <c r="H18" s="203">
        <v>191845.38999999996</v>
      </c>
      <c r="I18" s="203">
        <v>240526.04000000004</v>
      </c>
      <c r="J18" s="203">
        <v>195141.51</v>
      </c>
      <c r="K18" s="203">
        <v>213937.46999999983</v>
      </c>
      <c r="L18" s="203">
        <v>227207.97000000003</v>
      </c>
      <c r="M18" s="203">
        <v>242260.37000000005</v>
      </c>
      <c r="N18" s="3"/>
      <c r="O18" s="67" t="str">
        <f t="shared" si="4"/>
        <v/>
      </c>
      <c r="Q18" s="134" t="s">
        <v>84</v>
      </c>
      <c r="R18" s="144">
        <v>50975.751000000069</v>
      </c>
      <c r="S18" s="203">
        <v>55476.897000000012</v>
      </c>
      <c r="T18" s="203">
        <v>59634.482000000025</v>
      </c>
      <c r="U18" s="203">
        <v>54113.734999999979</v>
      </c>
      <c r="V18" s="203">
        <v>57504.426999999996</v>
      </c>
      <c r="W18" s="203">
        <v>58105.801000000007</v>
      </c>
      <c r="X18" s="203">
        <v>58962.415000000001</v>
      </c>
      <c r="Y18" s="203">
        <v>64051.424999999981</v>
      </c>
      <c r="Z18" s="203">
        <v>62214.675000000003</v>
      </c>
      <c r="AA18" s="203">
        <v>64766.222999999991</v>
      </c>
      <c r="AB18" s="203">
        <v>67694.932000000001</v>
      </c>
      <c r="AC18" s="203">
        <v>68376.262000000119</v>
      </c>
      <c r="AD18" s="3"/>
      <c r="AE18" s="67" t="str">
        <f t="shared" si="5"/>
        <v/>
      </c>
      <c r="AG18" s="152">
        <f t="shared" si="6"/>
        <v>2.2548834482403852</v>
      </c>
      <c r="AH18" s="206">
        <f t="shared" si="7"/>
        <v>2.1516429593261281</v>
      </c>
      <c r="AI18" s="206">
        <f t="shared" si="8"/>
        <v>2.0069789019200899</v>
      </c>
      <c r="AJ18" s="206">
        <f t="shared" si="9"/>
        <v>2.825221445579241</v>
      </c>
      <c r="AK18" s="206">
        <f t="shared" si="10"/>
        <v>2.7760233480831014</v>
      </c>
      <c r="AL18" s="206">
        <f t="shared" si="11"/>
        <v>2.9152211882609924</v>
      </c>
      <c r="AM18" s="206">
        <f t="shared" si="12"/>
        <v>3.0734340293504063</v>
      </c>
      <c r="AN18" s="206">
        <f t="shared" si="13"/>
        <v>2.6629725829269866</v>
      </c>
      <c r="AO18" s="206">
        <f t="shared" si="14"/>
        <v>3.1881825143199927</v>
      </c>
      <c r="AP18" s="206">
        <f t="shared" si="15"/>
        <v>3.0273435971735125</v>
      </c>
      <c r="AQ18" s="206">
        <f t="shared" si="1"/>
        <v>2.9794259417924462</v>
      </c>
      <c r="AR18" s="206">
        <f t="shared" si="2"/>
        <v>2.8224286952092124</v>
      </c>
      <c r="AS18" s="206"/>
      <c r="AT18" s="67"/>
      <c r="AW18" s="135"/>
    </row>
    <row r="19" spans="1:49" ht="20.100000000000001" customHeight="1" thickBot="1" x14ac:dyDescent="0.3">
      <c r="A19" s="265" t="s">
        <v>73</v>
      </c>
      <c r="B19" s="222">
        <f>B7</f>
        <v>162618.44999999995</v>
      </c>
      <c r="C19" s="223">
        <f t="shared" ref="C19:N19" si="16">C7</f>
        <v>156534.06999999998</v>
      </c>
      <c r="D19" s="223">
        <f t="shared" si="16"/>
        <v>239190.1999999999</v>
      </c>
      <c r="E19" s="223">
        <f t="shared" si="16"/>
        <v>213768.74999999997</v>
      </c>
      <c r="F19" s="223">
        <f t="shared" si="16"/>
        <v>196345.2</v>
      </c>
      <c r="G19" s="223">
        <f t="shared" si="16"/>
        <v>183217.2099999999</v>
      </c>
      <c r="H19" s="223">
        <f t="shared" si="16"/>
        <v>164354.55999999982</v>
      </c>
      <c r="I19" s="223">
        <f t="shared" si="16"/>
        <v>192935.97999999986</v>
      </c>
      <c r="J19" s="223">
        <f t="shared" si="16"/>
        <v>211445.75</v>
      </c>
      <c r="K19" s="223">
        <f t="shared" si="16"/>
        <v>219278.33000000005</v>
      </c>
      <c r="L19" s="223">
        <f t="shared" si="16"/>
        <v>238978.52999999991</v>
      </c>
      <c r="M19" s="223">
        <f t="shared" si="16"/>
        <v>227112.63999999996</v>
      </c>
      <c r="N19" s="224">
        <f t="shared" si="16"/>
        <v>230282.07999999973</v>
      </c>
      <c r="O19" s="76">
        <f t="shared" si="4"/>
        <v>1.3955365936478789E-2</v>
      </c>
      <c r="P19" s="226"/>
      <c r="Q19" s="225"/>
      <c r="R19" s="222">
        <f>R7</f>
        <v>37448.925000000003</v>
      </c>
      <c r="S19" s="223">
        <f t="shared" ref="S19:AD19" si="17">S7</f>
        <v>38839.965999999986</v>
      </c>
      <c r="T19" s="223">
        <f t="shared" si="17"/>
        <v>43280.928999999975</v>
      </c>
      <c r="U19" s="223">
        <f t="shared" si="17"/>
        <v>45616.113000000012</v>
      </c>
      <c r="V19" s="223">
        <f t="shared" si="17"/>
        <v>47446.346999999972</v>
      </c>
      <c r="W19" s="223">
        <f t="shared" si="17"/>
        <v>44866.651000000042</v>
      </c>
      <c r="X19" s="223">
        <f t="shared" si="17"/>
        <v>44731.008000000016</v>
      </c>
      <c r="Y19" s="223">
        <f t="shared" si="17"/>
        <v>48635.341000000037</v>
      </c>
      <c r="Z19" s="223">
        <f t="shared" si="17"/>
        <v>54050.858</v>
      </c>
      <c r="AA19" s="223">
        <f t="shared" si="17"/>
        <v>57478.924000000043</v>
      </c>
      <c r="AB19" s="223">
        <f t="shared" si="17"/>
        <v>63485.803999999982</v>
      </c>
      <c r="AC19" s="223">
        <f t="shared" si="17"/>
        <v>59798.457000000039</v>
      </c>
      <c r="AD19" s="224">
        <f t="shared" si="17"/>
        <v>64498.864000000001</v>
      </c>
      <c r="AE19" s="76">
        <f t="shared" si="5"/>
        <v>7.8604151943250974E-2</v>
      </c>
      <c r="AG19" s="227">
        <f>(R19/B19)*10</f>
        <v>2.3028706152346192</v>
      </c>
      <c r="AH19" s="228">
        <f t="shared" si="7"/>
        <v>2.4812467982209876</v>
      </c>
      <c r="AI19" s="228">
        <f t="shared" si="8"/>
        <v>1.8094775204000828</v>
      </c>
      <c r="AJ19" s="228">
        <f t="shared" si="9"/>
        <v>2.1338999736865198</v>
      </c>
      <c r="AK19" s="228">
        <f t="shared" si="10"/>
        <v>2.4164760330275441</v>
      </c>
      <c r="AL19" s="228">
        <f t="shared" si="11"/>
        <v>2.4488229571883595</v>
      </c>
      <c r="AM19" s="228">
        <f t="shared" si="12"/>
        <v>2.7216164857245251</v>
      </c>
      <c r="AN19" s="228">
        <f t="shared" si="13"/>
        <v>2.5208020297717444</v>
      </c>
      <c r="AO19" s="228">
        <f t="shared" si="14"/>
        <v>2.5562518045408811</v>
      </c>
      <c r="AP19" s="228">
        <f t="shared" si="15"/>
        <v>2.6212769861937577</v>
      </c>
      <c r="AQ19" s="228">
        <f t="shared" si="1"/>
        <v>2.6565484355435616</v>
      </c>
      <c r="AR19" s="228">
        <f t="shared" si="2"/>
        <v>2.6329867417330908</v>
      </c>
      <c r="AS19" s="228">
        <f t="shared" si="3"/>
        <v>2.8008633585383662</v>
      </c>
      <c r="AT19" s="72">
        <f t="shared" ref="AT19:AT23" si="18">IF(AS19="","",(AS19-AR19)/AR19)</f>
        <v>6.3759005749787892E-2</v>
      </c>
      <c r="AW19" s="135"/>
    </row>
    <row r="20" spans="1:49" ht="20.100000000000001" customHeight="1" x14ac:dyDescent="0.25">
      <c r="A20" s="148" t="s">
        <v>85</v>
      </c>
      <c r="B20" s="144">
        <f>SUM(B7:B9)</f>
        <v>571934.28999999992</v>
      </c>
      <c r="C20" s="203">
        <f>SUM(C7:C9)</f>
        <v>600923.96</v>
      </c>
      <c r="D20" s="203">
        <f>SUM(D7:D9)</f>
        <v>775955.95</v>
      </c>
      <c r="E20" s="203">
        <f t="shared" ref="E20:H20" si="19">SUM(E7:E9)</f>
        <v>705578.6</v>
      </c>
      <c r="F20" s="203">
        <f t="shared" si="19"/>
        <v>632916.85000000009</v>
      </c>
      <c r="G20" s="203">
        <f t="shared" ref="G20" si="20">SUM(G7:G9)</f>
        <v>633325.84999999986</v>
      </c>
      <c r="H20" s="203">
        <f t="shared" si="19"/>
        <v>600973.71999999986</v>
      </c>
      <c r="I20" s="203">
        <f t="shared" ref="I20" si="21">SUM(I7:I9)</f>
        <v>621189.68999999983</v>
      </c>
      <c r="J20" s="203">
        <f t="shared" ref="J20" si="22">SUM(J7:J9)</f>
        <v>700212.19</v>
      </c>
      <c r="K20" s="203">
        <f t="shared" ref="K20:M20" si="23">SUM(K7:K9)</f>
        <v>677164.05</v>
      </c>
      <c r="L20" s="203">
        <f t="shared" ref="L20" si="24">SUM(L7:L9)</f>
        <v>711594.16999999958</v>
      </c>
      <c r="M20" s="203">
        <f t="shared" si="23"/>
        <v>770901.67999999947</v>
      </c>
      <c r="N20" s="3" t="str">
        <f>IF(N9="","",SUM(N7:N9))</f>
        <v/>
      </c>
      <c r="O20" s="76" t="str">
        <f t="shared" si="4"/>
        <v/>
      </c>
      <c r="Q20" s="134" t="s">
        <v>85</v>
      </c>
      <c r="R20" s="144">
        <f t="shared" ref="R20:V20" si="25">SUM(R7:R9)</f>
        <v>127825.96000000005</v>
      </c>
      <c r="S20" s="203">
        <f t="shared" si="25"/>
        <v>131829.77699999997</v>
      </c>
      <c r="T20" s="203">
        <f t="shared" si="25"/>
        <v>147637.00799999994</v>
      </c>
      <c r="U20" s="203">
        <f t="shared" si="25"/>
        <v>147798.02600000007</v>
      </c>
      <c r="V20" s="203">
        <f t="shared" si="25"/>
        <v>150261.35799999989</v>
      </c>
      <c r="W20" s="203">
        <f t="shared" ref="W20:X20" si="26">SUM(W7:W9)</f>
        <v>154060.902</v>
      </c>
      <c r="X20" s="203">
        <f t="shared" si="26"/>
        <v>149616.23400000005</v>
      </c>
      <c r="Y20" s="203">
        <f t="shared" ref="Y20" si="27">SUM(Y7:Y9)</f>
        <v>163461.9059999999</v>
      </c>
      <c r="Z20" s="203">
        <f t="shared" ref="Z20:AC20" si="28">SUM(Z7:Z9)</f>
        <v>175986.76699999999</v>
      </c>
      <c r="AA20" s="203">
        <f t="shared" si="28"/>
        <v>179661.59399999992</v>
      </c>
      <c r="AB20" s="203">
        <f t="shared" ref="AB20" si="29">SUM(AB7:AB9)</f>
        <v>185422.15799999988</v>
      </c>
      <c r="AC20" s="203">
        <f t="shared" si="28"/>
        <v>207748.5720000001</v>
      </c>
      <c r="AD20" s="3" t="str">
        <f>IF(AD9="","",SUM(AD7:AD9))</f>
        <v/>
      </c>
      <c r="AE20" s="76" t="str">
        <f t="shared" si="5"/>
        <v/>
      </c>
      <c r="AG20" s="151">
        <f t="shared" si="6"/>
        <v>2.2349763291863489</v>
      </c>
      <c r="AH20" s="205">
        <f t="shared" si="7"/>
        <v>2.1937846678638007</v>
      </c>
      <c r="AI20" s="205">
        <f t="shared" si="8"/>
        <v>1.9026467675130263</v>
      </c>
      <c r="AJ20" s="205">
        <f t="shared" si="9"/>
        <v>2.094706755562032</v>
      </c>
      <c r="AK20" s="205">
        <f t="shared" si="10"/>
        <v>2.3741089844582248</v>
      </c>
      <c r="AL20" s="205">
        <f t="shared" si="11"/>
        <v>2.4325693006214739</v>
      </c>
      <c r="AM20" s="205">
        <f t="shared" si="12"/>
        <v>2.4895636701052433</v>
      </c>
      <c r="AN20" s="205">
        <f t="shared" si="13"/>
        <v>2.6314330168615636</v>
      </c>
      <c r="AO20" s="205">
        <f t="shared" si="14"/>
        <v>2.5133348078387496</v>
      </c>
      <c r="AP20" s="205">
        <f t="shared" si="15"/>
        <v>2.6531472543470063</v>
      </c>
      <c r="AQ20" s="205">
        <f t="shared" si="1"/>
        <v>2.6057290210795294</v>
      </c>
      <c r="AR20" s="205">
        <f t="shared" si="2"/>
        <v>2.6948776658522817</v>
      </c>
      <c r="AS20" s="205"/>
      <c r="AT20" s="67"/>
      <c r="AW20" s="135"/>
    </row>
    <row r="21" spans="1:49" ht="20.100000000000001" customHeight="1" x14ac:dyDescent="0.25">
      <c r="A21" s="148" t="s">
        <v>86</v>
      </c>
      <c r="B21" s="144">
        <f>SUM(B10:B12)</f>
        <v>653030.27</v>
      </c>
      <c r="C21" s="203">
        <f>SUM(C10:C12)</f>
        <v>796751.14999999991</v>
      </c>
      <c r="D21" s="203">
        <f>SUM(D10:D12)</f>
        <v>787513.37999999966</v>
      </c>
      <c r="E21" s="203">
        <f t="shared" ref="E21:H21" si="30">SUM(E10:E12)</f>
        <v>793642.10999999975</v>
      </c>
      <c r="F21" s="203">
        <f t="shared" si="30"/>
        <v>677732</v>
      </c>
      <c r="G21" s="203">
        <f t="shared" ref="G21" si="31">SUM(G10:G12)</f>
        <v>708901.94999999972</v>
      </c>
      <c r="H21" s="203">
        <f t="shared" si="30"/>
        <v>698966.54999999958</v>
      </c>
      <c r="I21" s="203">
        <f t="shared" ref="I21" si="32">SUM(I10:I12)</f>
        <v>764650.08000000054</v>
      </c>
      <c r="J21" s="203">
        <f t="shared" ref="J21" si="33">SUM(J10:J12)</f>
        <v>796480.04999999993</v>
      </c>
      <c r="K21" s="203">
        <f t="shared" ref="K21:M21" si="34">SUM(K10:K12)</f>
        <v>738948.75000000023</v>
      </c>
      <c r="L21" s="203">
        <f t="shared" ref="L21" si="35">SUM(L10:L12)</f>
        <v>721584.67999999924</v>
      </c>
      <c r="M21" s="203">
        <f t="shared" si="34"/>
        <v>857857.8200000003</v>
      </c>
      <c r="N21" s="3" t="str">
        <f>IF(N12="","",SUM(N10:N12))</f>
        <v/>
      </c>
      <c r="O21" s="67" t="str">
        <f t="shared" si="4"/>
        <v/>
      </c>
      <c r="Q21" s="134" t="s">
        <v>86</v>
      </c>
      <c r="R21" s="144">
        <f t="shared" ref="R21:V21" si="36">SUM(R10:R12)</f>
        <v>139067.76800000004</v>
      </c>
      <c r="S21" s="203">
        <f t="shared" si="36"/>
        <v>148853.359</v>
      </c>
      <c r="T21" s="203">
        <f t="shared" si="36"/>
        <v>154274.67400000006</v>
      </c>
      <c r="U21" s="203">
        <f t="shared" si="36"/>
        <v>163160.30300000007</v>
      </c>
      <c r="V21" s="203">
        <f t="shared" si="36"/>
        <v>160986.291</v>
      </c>
      <c r="W21" s="203">
        <f t="shared" ref="W21:X21" si="37">SUM(W10:W12)</f>
        <v>173530.01899999991</v>
      </c>
      <c r="X21" s="203">
        <f t="shared" si="37"/>
        <v>163064.24500000002</v>
      </c>
      <c r="Y21" s="203">
        <f t="shared" ref="Y21" si="38">SUM(Y10:Y12)</f>
        <v>184238.13600000006</v>
      </c>
      <c r="Z21" s="203">
        <f t="shared" ref="Z21:AC21" si="39">SUM(Z10:Z12)</f>
        <v>191848.58100000001</v>
      </c>
      <c r="AA21" s="203">
        <f t="shared" si="39"/>
        <v>185481.71500000003</v>
      </c>
      <c r="AB21" s="203">
        <f t="shared" ref="AB21" si="40">SUM(AB10:AB12)</f>
        <v>184152.50399999987</v>
      </c>
      <c r="AC21" s="203">
        <f t="shared" si="39"/>
        <v>229021.96399999998</v>
      </c>
      <c r="AD21" s="3" t="str">
        <f>IF(AD12="","",SUM(AD10:AD12))</f>
        <v/>
      </c>
      <c r="AE21" s="67" t="str">
        <f t="shared" si="5"/>
        <v/>
      </c>
      <c r="AG21" s="152">
        <f t="shared" si="6"/>
        <v>2.1295761374124362</v>
      </c>
      <c r="AH21" s="206">
        <f t="shared" si="7"/>
        <v>1.8682540841014164</v>
      </c>
      <c r="AI21" s="206">
        <f t="shared" si="8"/>
        <v>1.9590101948490086</v>
      </c>
      <c r="AJ21" s="206">
        <f t="shared" si="9"/>
        <v>2.0558423115930697</v>
      </c>
      <c r="AK21" s="206">
        <f t="shared" si="10"/>
        <v>2.3753680068227561</v>
      </c>
      <c r="AL21" s="206">
        <f t="shared" si="11"/>
        <v>2.4478705270877024</v>
      </c>
      <c r="AM21" s="206">
        <f t="shared" si="12"/>
        <v>2.3329334572591511</v>
      </c>
      <c r="AN21" s="206">
        <f t="shared" si="13"/>
        <v>2.4094437549787471</v>
      </c>
      <c r="AO21" s="206">
        <f t="shared" si="14"/>
        <v>2.4087054157853673</v>
      </c>
      <c r="AP21" s="206">
        <f t="shared" si="15"/>
        <v>2.5100754957634068</v>
      </c>
      <c r="AQ21" s="206">
        <f t="shared" si="1"/>
        <v>2.5520567315813865</v>
      </c>
      <c r="AR21" s="206">
        <f t="shared" si="2"/>
        <v>2.6696960575588142</v>
      </c>
      <c r="AS21" s="206"/>
      <c r="AT21" s="67"/>
      <c r="AW21" s="135"/>
    </row>
    <row r="22" spans="1:49" ht="20.100000000000001" customHeight="1" x14ac:dyDescent="0.25">
      <c r="A22" s="148" t="s">
        <v>87</v>
      </c>
      <c r="B22" s="144">
        <f>SUM(B13:B15)</f>
        <v>713015.43999999971</v>
      </c>
      <c r="C22" s="203">
        <f>SUM(C13:C15)</f>
        <v>812791.66</v>
      </c>
      <c r="D22" s="203">
        <f>SUM(D13:D15)</f>
        <v>836417.68000000017</v>
      </c>
      <c r="E22" s="203">
        <f t="shared" ref="E22:H22" si="41">SUM(E13:E15)</f>
        <v>754867.37999999942</v>
      </c>
      <c r="F22" s="203">
        <f t="shared" si="41"/>
        <v>738758.1099999994</v>
      </c>
      <c r="G22" s="203">
        <f t="shared" ref="G22" si="42">SUM(G13:G15)</f>
        <v>704562.56</v>
      </c>
      <c r="H22" s="203">
        <f t="shared" si="41"/>
        <v>722837.31000000017</v>
      </c>
      <c r="I22" s="203">
        <f t="shared" ref="I22" si="43">SUM(I13:I15)</f>
        <v>737201</v>
      </c>
      <c r="J22" s="203">
        <f t="shared" ref="J22" si="44">SUM(J13:J15)</f>
        <v>693204.98</v>
      </c>
      <c r="K22" s="203">
        <f t="shared" ref="K22:M22" si="45">SUM(K13:K15)</f>
        <v>737933.16</v>
      </c>
      <c r="L22" s="203">
        <f t="shared" ref="L22" si="46">SUM(L13:L15)</f>
        <v>849480.53000000073</v>
      </c>
      <c r="M22" s="203">
        <f t="shared" si="45"/>
        <v>803821.27999999991</v>
      </c>
      <c r="N22" s="3" t="str">
        <f>IF(N15="","",SUM(N13:N15))</f>
        <v/>
      </c>
      <c r="O22" s="67" t="str">
        <f t="shared" si="4"/>
        <v/>
      </c>
      <c r="Q22" s="134" t="s">
        <v>87</v>
      </c>
      <c r="R22" s="144">
        <f t="shared" ref="R22:V22" si="47">SUM(R13:R15)</f>
        <v>158206.60300000003</v>
      </c>
      <c r="S22" s="203">
        <f t="shared" si="47"/>
        <v>169988.98999999996</v>
      </c>
      <c r="T22" s="203">
        <f t="shared" si="47"/>
        <v>174028.42199999993</v>
      </c>
      <c r="U22" s="203">
        <f t="shared" si="47"/>
        <v>185845.58100000009</v>
      </c>
      <c r="V22" s="203">
        <f t="shared" si="47"/>
        <v>187208.74600000004</v>
      </c>
      <c r="W22" s="203">
        <f t="shared" ref="W22:X22" si="48">SUM(W13:W15)</f>
        <v>184869.60900000014</v>
      </c>
      <c r="X22" s="203">
        <f t="shared" si="48"/>
        <v>182230.02000000002</v>
      </c>
      <c r="Y22" s="203">
        <f t="shared" ref="Y22" si="49">SUM(Y13:Y15)</f>
        <v>187633.69599999988</v>
      </c>
      <c r="Z22" s="203">
        <f t="shared" ref="Z22:AC22" si="50">SUM(Z13:Z15)</f>
        <v>192412.99599999998</v>
      </c>
      <c r="AA22" s="203">
        <f t="shared" si="50"/>
        <v>210505.53399999993</v>
      </c>
      <c r="AB22" s="203">
        <f t="shared" ref="AB22" si="51">SUM(AB13:AB15)</f>
        <v>229542.15600000002</v>
      </c>
      <c r="AC22" s="203">
        <f t="shared" si="50"/>
        <v>232596.79600000006</v>
      </c>
      <c r="AD22" s="3" t="str">
        <f>IF(AD15="","",SUM(AD13:AD15))</f>
        <v/>
      </c>
      <c r="AE22" s="67" t="str">
        <f t="shared" si="5"/>
        <v/>
      </c>
      <c r="AG22" s="152">
        <f t="shared" si="6"/>
        <v>2.2188383886890319</v>
      </c>
      <c r="AH22" s="206">
        <f t="shared" si="7"/>
        <v>2.0914214351067524</v>
      </c>
      <c r="AI22" s="206">
        <f t="shared" si="8"/>
        <v>2.0806401653298372</v>
      </c>
      <c r="AJ22" s="206">
        <f t="shared" si="9"/>
        <v>2.461963331890169</v>
      </c>
      <c r="AK22" s="206">
        <f t="shared" si="10"/>
        <v>2.5341007220888607</v>
      </c>
      <c r="AL22" s="206">
        <f t="shared" si="11"/>
        <v>2.6238920359321978</v>
      </c>
      <c r="AM22" s="206">
        <f t="shared" si="12"/>
        <v>2.5210378252334538</v>
      </c>
      <c r="AN22" s="206">
        <f t="shared" si="13"/>
        <v>2.5452176000846425</v>
      </c>
      <c r="AO22" s="206">
        <f t="shared" si="14"/>
        <v>2.7757012940097461</v>
      </c>
      <c r="AP22" s="206">
        <f t="shared" si="15"/>
        <v>2.852636870255294</v>
      </c>
      <c r="AQ22" s="206">
        <f t="shared" si="1"/>
        <v>2.7021473464494807</v>
      </c>
      <c r="AR22" s="206">
        <f t="shared" si="2"/>
        <v>2.8936381977844636</v>
      </c>
      <c r="AS22" s="206"/>
      <c r="AT22" s="67"/>
      <c r="AW22" s="135"/>
    </row>
    <row r="23" spans="1:49" ht="20.100000000000001" customHeight="1" thickBot="1" x14ac:dyDescent="0.3">
      <c r="A23" s="149" t="s">
        <v>88</v>
      </c>
      <c r="B23" s="260">
        <f>SUM(B16:B18)</f>
        <v>728473.89999999979</v>
      </c>
      <c r="C23" s="204">
        <f>SUM(C16:C18)</f>
        <v>868143.66999999981</v>
      </c>
      <c r="D23" s="204">
        <f>SUM(D16:D18)</f>
        <v>962791.87000000151</v>
      </c>
      <c r="E23" s="204">
        <f t="shared" ref="E23:H23" si="52">SUM(E16:E18)</f>
        <v>786527.00999999943</v>
      </c>
      <c r="F23" s="204">
        <f t="shared" si="52"/>
        <v>786761.36999999953</v>
      </c>
      <c r="G23" s="204">
        <f t="shared" ref="G23" si="53">SUM(G16:G18)</f>
        <v>751398.26999999967</v>
      </c>
      <c r="H23" s="204">
        <f t="shared" si="52"/>
        <v>756727.27000000025</v>
      </c>
      <c r="I23" s="204">
        <f t="shared" ref="I23" si="54">SUM(I16:I18)</f>
        <v>858528.7000000003</v>
      </c>
      <c r="J23" s="204">
        <f t="shared" ref="J23" si="55">SUM(J16:J18)</f>
        <v>762076.04</v>
      </c>
      <c r="K23" s="204">
        <f t="shared" ref="K23:M23" si="56">SUM(K16:K18)</f>
        <v>809163.8199999996</v>
      </c>
      <c r="L23" s="204">
        <f t="shared" ref="L23" si="57">SUM(L16:L18)</f>
        <v>868724.61000000057</v>
      </c>
      <c r="M23" s="204">
        <f t="shared" si="56"/>
        <v>847596.09999999986</v>
      </c>
      <c r="N23" s="150" t="str">
        <f>IF(N18="","",SUM(N16:N18))</f>
        <v/>
      </c>
      <c r="O23" s="70" t="str">
        <f t="shared" si="4"/>
        <v/>
      </c>
      <c r="Q23" s="136" t="s">
        <v>88</v>
      </c>
      <c r="R23" s="260">
        <f t="shared" ref="R23:V23" si="58">SUM(R16:R18)</f>
        <v>189279.87400000004</v>
      </c>
      <c r="S23" s="204">
        <f t="shared" si="58"/>
        <v>206246.13400000002</v>
      </c>
      <c r="T23" s="204">
        <f t="shared" si="58"/>
        <v>227564.73100000003</v>
      </c>
      <c r="U23" s="204">
        <f t="shared" si="58"/>
        <v>223989.65199999989</v>
      </c>
      <c r="V23" s="204">
        <f t="shared" si="58"/>
        <v>227828.40799999997</v>
      </c>
      <c r="W23" s="204">
        <f t="shared" ref="W23:X23" si="59">SUM(W16:W18)</f>
        <v>223073.37500000009</v>
      </c>
      <c r="X23" s="204">
        <f t="shared" si="59"/>
        <v>229063.12599999984</v>
      </c>
      <c r="Y23" s="204">
        <f t="shared" ref="Y23" si="60">SUM(Y16:Y18)</f>
        <v>242707.26199999999</v>
      </c>
      <c r="Z23" s="204">
        <f t="shared" ref="Z23:AC23" si="61">SUM(Z16:Z18)</f>
        <v>240093.19299999997</v>
      </c>
      <c r="AA23" s="204">
        <f t="shared" si="61"/>
        <v>243753.495</v>
      </c>
      <c r="AB23" s="204">
        <f t="shared" ref="AB23" si="62">SUM(AB16:AB18)</f>
        <v>257072.85799999989</v>
      </c>
      <c r="AC23" s="204">
        <f t="shared" si="61"/>
        <v>256908.13300000003</v>
      </c>
      <c r="AD23" s="150" t="str">
        <f>IF(AD18="","",SUM(AD16:AD18))</f>
        <v/>
      </c>
      <c r="AE23" s="70" t="str">
        <f t="shared" si="5"/>
        <v/>
      </c>
      <c r="AG23" s="153">
        <f>(R23/B23)*10</f>
        <v>2.5983068713923734</v>
      </c>
      <c r="AH23" s="207">
        <f>(S23/C23)*10</f>
        <v>2.3757143100519302</v>
      </c>
      <c r="AI23" s="207">
        <f t="shared" ref="AI23:AP23" si="63">IF(T18="","",(T23/D23)*10)</f>
        <v>2.363592154138149</v>
      </c>
      <c r="AJ23" s="207">
        <f t="shared" si="63"/>
        <v>2.8478316593348785</v>
      </c>
      <c r="AK23" s="207">
        <f t="shared" si="63"/>
        <v>2.895775220890676</v>
      </c>
      <c r="AL23" s="207">
        <f t="shared" si="63"/>
        <v>2.9687767979556323</v>
      </c>
      <c r="AM23" s="207">
        <f t="shared" si="63"/>
        <v>3.0270235404625998</v>
      </c>
      <c r="AN23" s="207">
        <f t="shared" si="63"/>
        <v>2.8270139600458304</v>
      </c>
      <c r="AO23" s="207">
        <f t="shared" si="63"/>
        <v>3.1505149144959335</v>
      </c>
      <c r="AP23" s="207">
        <f t="shared" si="63"/>
        <v>3.012412183728137</v>
      </c>
      <c r="AQ23" s="207">
        <f t="shared" ref="AQ23" si="64">IF(AB18="","",(AB23/L23)*10)</f>
        <v>2.9591985197702608</v>
      </c>
      <c r="AR23" s="207">
        <f t="shared" ref="AR23" si="65">IF(AC18="","",(AC23/M23)*10)</f>
        <v>3.031020706678571</v>
      </c>
      <c r="AS23" s="207" t="str">
        <f t="shared" ref="AS23" si="66">IF(AD18="","",(AD23/N23)*10)</f>
        <v/>
      </c>
      <c r="AT23" s="70" t="str">
        <f t="shared" si="18"/>
        <v/>
      </c>
      <c r="AW23" s="135"/>
    </row>
    <row r="24" spans="1:49" x14ac:dyDescent="0.25"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AW24" s="135"/>
    </row>
    <row r="25" spans="1:49" ht="15.75" thickBot="1" x14ac:dyDescent="0.3">
      <c r="O25" s="130" t="s">
        <v>1</v>
      </c>
      <c r="AE25" s="174">
        <v>1000</v>
      </c>
      <c r="AT25" s="174" t="s">
        <v>47</v>
      </c>
      <c r="AW25" s="135"/>
    </row>
    <row r="26" spans="1:49" ht="20.100000000000001" customHeight="1" x14ac:dyDescent="0.25">
      <c r="A26" s="403" t="s">
        <v>2</v>
      </c>
      <c r="B26" s="405" t="s">
        <v>72</v>
      </c>
      <c r="C26" s="406"/>
      <c r="D26" s="406"/>
      <c r="E26" s="406"/>
      <c r="F26" s="406"/>
      <c r="G26" s="406"/>
      <c r="H26" s="406"/>
      <c r="I26" s="406"/>
      <c r="J26" s="406"/>
      <c r="K26" s="406"/>
      <c r="L26" s="406"/>
      <c r="M26" s="406"/>
      <c r="N26" s="407"/>
      <c r="O26" s="408" t="s">
        <v>122</v>
      </c>
      <c r="Q26" s="410" t="s">
        <v>3</v>
      </c>
      <c r="R26" s="412" t="s">
        <v>72</v>
      </c>
      <c r="S26" s="406"/>
      <c r="T26" s="406"/>
      <c r="U26" s="406"/>
      <c r="V26" s="406"/>
      <c r="W26" s="406"/>
      <c r="X26" s="406"/>
      <c r="Y26" s="406"/>
      <c r="Z26" s="406"/>
      <c r="AA26" s="406"/>
      <c r="AB26" s="406"/>
      <c r="AC26" s="406"/>
      <c r="AD26" s="407"/>
      <c r="AE26" s="408" t="s">
        <v>122</v>
      </c>
      <c r="AG26" s="412" t="s">
        <v>72</v>
      </c>
      <c r="AH26" s="406"/>
      <c r="AI26" s="406"/>
      <c r="AJ26" s="406"/>
      <c r="AK26" s="406"/>
      <c r="AL26" s="406"/>
      <c r="AM26" s="406"/>
      <c r="AN26" s="406"/>
      <c r="AO26" s="406"/>
      <c r="AP26" s="406"/>
      <c r="AQ26" s="406"/>
      <c r="AR26" s="406"/>
      <c r="AS26" s="407"/>
      <c r="AT26" s="408" t="str">
        <f>AE26</f>
        <v>D       2022/2021</v>
      </c>
      <c r="AW26" s="135"/>
    </row>
    <row r="27" spans="1:49" ht="20.100000000000001" customHeight="1" thickBot="1" x14ac:dyDescent="0.3">
      <c r="A27" s="404"/>
      <c r="B27" s="120">
        <v>2010</v>
      </c>
      <c r="C27" s="181">
        <v>2011</v>
      </c>
      <c r="D27" s="181">
        <v>2012</v>
      </c>
      <c r="E27" s="181">
        <v>2013</v>
      </c>
      <c r="F27" s="181">
        <v>2014</v>
      </c>
      <c r="G27" s="181">
        <v>2015</v>
      </c>
      <c r="H27" s="181">
        <v>2016</v>
      </c>
      <c r="I27" s="179">
        <v>2017</v>
      </c>
      <c r="J27" s="236">
        <v>2018</v>
      </c>
      <c r="K27" s="181">
        <v>2019</v>
      </c>
      <c r="L27" s="368">
        <v>2020</v>
      </c>
      <c r="M27" s="368">
        <v>2021</v>
      </c>
      <c r="N27" s="179">
        <v>2022</v>
      </c>
      <c r="O27" s="409"/>
      <c r="Q27" s="411"/>
      <c r="R27" s="31">
        <v>2010</v>
      </c>
      <c r="S27" s="181">
        <v>2011</v>
      </c>
      <c r="T27" s="181">
        <v>2012</v>
      </c>
      <c r="U27" s="181">
        <v>2013</v>
      </c>
      <c r="V27" s="181">
        <v>2014</v>
      </c>
      <c r="W27" s="181">
        <v>2015</v>
      </c>
      <c r="X27" s="181">
        <v>2016</v>
      </c>
      <c r="Y27" s="181">
        <v>2017</v>
      </c>
      <c r="Z27" s="181">
        <v>2018</v>
      </c>
      <c r="AA27" s="181">
        <v>2019</v>
      </c>
      <c r="AB27" s="181">
        <v>2020</v>
      </c>
      <c r="AC27" s="181">
        <v>2021</v>
      </c>
      <c r="AD27" s="179">
        <v>2022</v>
      </c>
      <c r="AE27" s="409"/>
      <c r="AG27" s="31">
        <v>2010</v>
      </c>
      <c r="AH27" s="181">
        <v>2011</v>
      </c>
      <c r="AI27" s="181">
        <v>2012</v>
      </c>
      <c r="AJ27" s="181">
        <v>2013</v>
      </c>
      <c r="AK27" s="181">
        <v>2014</v>
      </c>
      <c r="AL27" s="181">
        <v>2015</v>
      </c>
      <c r="AM27" s="181">
        <v>2016</v>
      </c>
      <c r="AN27" s="181">
        <v>2017</v>
      </c>
      <c r="AO27" s="236">
        <v>2018</v>
      </c>
      <c r="AP27" s="181">
        <v>2019</v>
      </c>
      <c r="AQ27" s="181">
        <v>2020</v>
      </c>
      <c r="AR27" s="181">
        <v>2021</v>
      </c>
      <c r="AS27" s="179">
        <v>2022</v>
      </c>
      <c r="AT27" s="409"/>
      <c r="AW27" s="135"/>
    </row>
    <row r="28" spans="1:49" ht="3" customHeight="1" thickBot="1" x14ac:dyDescent="0.3">
      <c r="A28" s="132" t="s">
        <v>89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75"/>
      <c r="P28" s="8"/>
      <c r="Q28" s="132"/>
      <c r="R28" s="154">
        <v>2010</v>
      </c>
      <c r="S28" s="154">
        <v>2011</v>
      </c>
      <c r="T28" s="154">
        <v>2012</v>
      </c>
      <c r="U28" s="154"/>
      <c r="V28" s="154"/>
      <c r="W28" s="154"/>
      <c r="X28" s="154"/>
      <c r="Y28" s="154"/>
      <c r="Z28" s="131"/>
      <c r="AA28" s="131"/>
      <c r="AB28" s="131"/>
      <c r="AC28" s="131"/>
      <c r="AD28" s="154"/>
      <c r="AE28" s="173"/>
      <c r="AF28" s="8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75"/>
      <c r="AW28" s="135"/>
    </row>
    <row r="29" spans="1:49" ht="20.100000000000001" customHeight="1" x14ac:dyDescent="0.25">
      <c r="A29" s="147" t="s">
        <v>73</v>
      </c>
      <c r="B29" s="142">
        <v>85580.320000000022</v>
      </c>
      <c r="C29" s="202">
        <v>80916.799999999988</v>
      </c>
      <c r="D29" s="202">
        <v>125346.10000000003</v>
      </c>
      <c r="E29" s="202">
        <v>120157.7999999999</v>
      </c>
      <c r="F29" s="202">
        <v>101957.16000000005</v>
      </c>
      <c r="G29" s="202">
        <v>91780.269999999946</v>
      </c>
      <c r="H29" s="202">
        <v>94208.579999999958</v>
      </c>
      <c r="I29" s="202">
        <v>96265.579999999973</v>
      </c>
      <c r="J29" s="202">
        <v>124755.04</v>
      </c>
      <c r="K29" s="202">
        <v>116531.85999999993</v>
      </c>
      <c r="L29" s="202">
        <v>101982.0299999999</v>
      </c>
      <c r="M29" s="202">
        <v>105458.75000000004</v>
      </c>
      <c r="N29" s="139">
        <v>101577.16</v>
      </c>
      <c r="O29" s="76">
        <f>IF(N29="","",(N29-M29)/M29)</f>
        <v>-3.6806713525430926E-2</v>
      </c>
      <c r="Q29" s="134" t="s">
        <v>73</v>
      </c>
      <c r="R29" s="46">
        <v>23270.865999999998</v>
      </c>
      <c r="S29" s="202">
        <v>22495.121000000003</v>
      </c>
      <c r="T29" s="202">
        <v>24799.759999999984</v>
      </c>
      <c r="U29" s="202">
        <v>25615.480000000018</v>
      </c>
      <c r="V29" s="202">
        <v>29400.613000000012</v>
      </c>
      <c r="W29" s="202">
        <v>25803.076000000012</v>
      </c>
      <c r="X29" s="202">
        <v>26846.136999999999</v>
      </c>
      <c r="Y29" s="202">
        <v>26379.177</v>
      </c>
      <c r="Z29" s="202">
        <v>31298.861000000001</v>
      </c>
      <c r="AA29" s="202">
        <v>31619.378999999994</v>
      </c>
      <c r="AB29" s="202">
        <v>28181.773000000012</v>
      </c>
      <c r="AC29" s="202">
        <v>29929.548000000032</v>
      </c>
      <c r="AD29" s="139">
        <v>28770.200999999983</v>
      </c>
      <c r="AE29" s="76">
        <f>IF(AD29="","",(AD29-AC29)/AC29)</f>
        <v>-3.8735867310794259E-2</v>
      </c>
      <c r="AG29" s="261">
        <f t="shared" ref="AG29:AG38" si="67">(R29/B29)*10</f>
        <v>2.7191842704023532</v>
      </c>
      <c r="AH29" s="205">
        <f t="shared" ref="AH29:AH38" si="68">(S29/C29)*10</f>
        <v>2.7800309700828514</v>
      </c>
      <c r="AI29" s="205">
        <f t="shared" ref="AI29:AI38" si="69">(T29/D29)*10</f>
        <v>1.9785027216642543</v>
      </c>
      <c r="AJ29" s="205">
        <f t="shared" ref="AJ29:AJ38" si="70">(U29/E29)*10</f>
        <v>2.1318199900464254</v>
      </c>
      <c r="AK29" s="205">
        <f t="shared" ref="AK29:AK38" si="71">(V29/F29)*10</f>
        <v>2.8836241613634588</v>
      </c>
      <c r="AL29" s="205">
        <f t="shared" ref="AL29:AL38" si="72">(W29/G29)*10</f>
        <v>2.8113968285340656</v>
      </c>
      <c r="AM29" s="205">
        <f t="shared" ref="AM29:AM38" si="73">(X29/H29)*10</f>
        <v>2.849648832409958</v>
      </c>
      <c r="AN29" s="205">
        <f t="shared" ref="AN29:AN38" si="74">(Y29/I29)*10</f>
        <v>2.7402501496381166</v>
      </c>
      <c r="AO29" s="205">
        <f t="shared" ref="AO29:AO38" si="75">(Z29/J29)*10</f>
        <v>2.5088253749107055</v>
      </c>
      <c r="AP29" s="205">
        <f t="shared" ref="AP29:AQ38" si="76">(AA29/K29)*10</f>
        <v>2.713367743379365</v>
      </c>
      <c r="AQ29" s="205">
        <f t="shared" si="76"/>
        <v>2.7634057686437541</v>
      </c>
      <c r="AR29" s="205">
        <f t="shared" ref="AR29:AR38" si="77">(AC29/M29)*10</f>
        <v>2.8380336387450091</v>
      </c>
      <c r="AS29" s="205">
        <f t="shared" ref="AS29" si="78">(AD29/N29)*10</f>
        <v>2.8323494179203257</v>
      </c>
      <c r="AT29" s="76">
        <f t="shared" ref="AT29" si="79">IF(AS29="","",(AS29-AR29)/AR29)</f>
        <v>-2.0028729565013323E-3</v>
      </c>
      <c r="AW29" s="135"/>
    </row>
    <row r="30" spans="1:49" ht="20.100000000000001" customHeight="1" x14ac:dyDescent="0.25">
      <c r="A30" s="148" t="s">
        <v>74</v>
      </c>
      <c r="B30" s="144">
        <v>88844.739999999976</v>
      </c>
      <c r="C30" s="203">
        <v>127722.29999999996</v>
      </c>
      <c r="D30" s="203">
        <v>128469.03999999996</v>
      </c>
      <c r="E30" s="203">
        <v>149512.51999999999</v>
      </c>
      <c r="F30" s="203">
        <v>109776.64999999998</v>
      </c>
      <c r="G30" s="203">
        <v>98756.11</v>
      </c>
      <c r="H30" s="203">
        <v>114532.42999999993</v>
      </c>
      <c r="I30" s="203">
        <v>102519.81000000003</v>
      </c>
      <c r="J30" s="203">
        <v>148191.60999999999</v>
      </c>
      <c r="K30" s="203">
        <v>114647.40999999992</v>
      </c>
      <c r="L30" s="203">
        <v>104015.04000000004</v>
      </c>
      <c r="M30" s="203">
        <v>107674.22000000006</v>
      </c>
      <c r="N30" s="3"/>
      <c r="O30" s="67" t="str">
        <f t="shared" ref="O30:O45" si="80">IF(N30="","",(N30-M30)/M30)</f>
        <v/>
      </c>
      <c r="Q30" s="134" t="s">
        <v>74</v>
      </c>
      <c r="R30" s="25">
        <v>24769.378999999986</v>
      </c>
      <c r="S30" s="203">
        <v>26090.180999999997</v>
      </c>
      <c r="T30" s="203">
        <v>26845.964000000011</v>
      </c>
      <c r="U30" s="203">
        <v>29407.368999999981</v>
      </c>
      <c r="V30" s="203">
        <v>29868.044999999998</v>
      </c>
      <c r="W30" s="203">
        <v>27835.92599999997</v>
      </c>
      <c r="X30" s="203">
        <v>29206.410000000018</v>
      </c>
      <c r="Y30" s="203">
        <v>26234.001999999982</v>
      </c>
      <c r="Z30" s="203">
        <v>31644.39</v>
      </c>
      <c r="AA30" s="203">
        <v>32055.040000000023</v>
      </c>
      <c r="AB30" s="203">
        <v>26905.675000000007</v>
      </c>
      <c r="AC30" s="203">
        <v>29585.051999999989</v>
      </c>
      <c r="AD30" s="3"/>
      <c r="AE30" s="67" t="str">
        <f t="shared" ref="AE30:AE45" si="81">IF(AD30="","",(AD30-AC30)/AC30)</f>
        <v/>
      </c>
      <c r="AG30" s="262">
        <f t="shared" si="67"/>
        <v>2.7879398375187985</v>
      </c>
      <c r="AH30" s="206">
        <f t="shared" si="68"/>
        <v>2.0427271510143492</v>
      </c>
      <c r="AI30" s="206">
        <f t="shared" si="69"/>
        <v>2.0896835533292704</v>
      </c>
      <c r="AJ30" s="206">
        <f t="shared" si="70"/>
        <v>1.9668833753855519</v>
      </c>
      <c r="AK30" s="206">
        <f t="shared" si="71"/>
        <v>2.7208012815111413</v>
      </c>
      <c r="AL30" s="206">
        <f t="shared" si="72"/>
        <v>2.8186535496385967</v>
      </c>
      <c r="AM30" s="206">
        <f t="shared" si="73"/>
        <v>2.5500559099287456</v>
      </c>
      <c r="AN30" s="206">
        <f t="shared" si="74"/>
        <v>2.5589202711163801</v>
      </c>
      <c r="AO30" s="206">
        <f t="shared" si="75"/>
        <v>2.135369876877645</v>
      </c>
      <c r="AP30" s="206">
        <f t="shared" si="76"/>
        <v>2.795967218099392</v>
      </c>
      <c r="AQ30" s="206">
        <f t="shared" si="76"/>
        <v>2.5867100565456687</v>
      </c>
      <c r="AR30" s="206">
        <f t="shared" si="77"/>
        <v>2.7476448865847343</v>
      </c>
      <c r="AS30" s="206"/>
      <c r="AT30" s="67"/>
      <c r="AW30" s="135"/>
    </row>
    <row r="31" spans="1:49" ht="20.100000000000001" customHeight="1" x14ac:dyDescent="0.25">
      <c r="A31" s="148" t="s">
        <v>75</v>
      </c>
      <c r="B31" s="144">
        <v>163017.80000000002</v>
      </c>
      <c r="C31" s="203">
        <v>124161.32999999994</v>
      </c>
      <c r="D31" s="203">
        <v>181017.38999999993</v>
      </c>
      <c r="E31" s="203">
        <v>128321.88000000003</v>
      </c>
      <c r="F31" s="203">
        <v>109180.21999999993</v>
      </c>
      <c r="G31" s="203">
        <v>128703.72000000002</v>
      </c>
      <c r="H31" s="203">
        <v>167047.14999999997</v>
      </c>
      <c r="I31" s="203">
        <v>131035.77999999998</v>
      </c>
      <c r="J31" s="203">
        <v>136350.32999999999</v>
      </c>
      <c r="K31" s="203">
        <v>131403.34</v>
      </c>
      <c r="L31" s="203">
        <v>117972.88000000002</v>
      </c>
      <c r="M31" s="203">
        <v>151017.85000000006</v>
      </c>
      <c r="N31" s="3"/>
      <c r="O31" s="67" t="str">
        <f t="shared" si="80"/>
        <v/>
      </c>
      <c r="Q31" s="134" t="s">
        <v>75</v>
      </c>
      <c r="R31" s="25">
        <v>34176.324999999983</v>
      </c>
      <c r="S31" s="203">
        <v>30181.553999999996</v>
      </c>
      <c r="T31" s="203">
        <v>34669.633000000002</v>
      </c>
      <c r="U31" s="203">
        <v>29423.860999999994</v>
      </c>
      <c r="V31" s="203">
        <v>29544.088000000018</v>
      </c>
      <c r="W31" s="203">
        <v>34831.201999999983</v>
      </c>
      <c r="X31" s="203">
        <v>34959.243999999999</v>
      </c>
      <c r="Y31" s="203">
        <v>36752.83499999997</v>
      </c>
      <c r="Z31" s="203">
        <v>36699.917000000001</v>
      </c>
      <c r="AA31" s="203">
        <v>35665.698999999964</v>
      </c>
      <c r="AB31" s="203">
        <v>30966.271999999997</v>
      </c>
      <c r="AC31" s="203">
        <v>41188.165999999976</v>
      </c>
      <c r="AD31" s="3"/>
      <c r="AE31" s="67" t="str">
        <f t="shared" si="81"/>
        <v/>
      </c>
      <c r="AG31" s="262">
        <f t="shared" si="67"/>
        <v>2.0964781146598703</v>
      </c>
      <c r="AH31" s="206">
        <f t="shared" si="68"/>
        <v>2.4308336581123937</v>
      </c>
      <c r="AI31" s="206">
        <f t="shared" si="69"/>
        <v>1.9152653234034593</v>
      </c>
      <c r="AJ31" s="206">
        <f t="shared" si="70"/>
        <v>2.2929730300085991</v>
      </c>
      <c r="AK31" s="206">
        <f t="shared" si="71"/>
        <v>2.7059927155303445</v>
      </c>
      <c r="AL31" s="206">
        <f t="shared" si="72"/>
        <v>2.7063088774745574</v>
      </c>
      <c r="AM31" s="206">
        <f t="shared" si="73"/>
        <v>2.0927770392969895</v>
      </c>
      <c r="AN31" s="206">
        <f t="shared" si="74"/>
        <v>2.8047938509619263</v>
      </c>
      <c r="AO31" s="206">
        <f t="shared" si="75"/>
        <v>2.691589892008329</v>
      </c>
      <c r="AP31" s="206">
        <f t="shared" si="76"/>
        <v>2.7142155595131729</v>
      </c>
      <c r="AQ31" s="206">
        <f t="shared" si="76"/>
        <v>2.6248636127218381</v>
      </c>
      <c r="AR31" s="206">
        <f t="shared" si="77"/>
        <v>2.7273707048537608</v>
      </c>
      <c r="AS31" s="206"/>
      <c r="AT31" s="67"/>
      <c r="AW31" s="135"/>
    </row>
    <row r="32" spans="1:49" ht="20.100000000000001" customHeight="1" x14ac:dyDescent="0.25">
      <c r="A32" s="148" t="s">
        <v>76</v>
      </c>
      <c r="B32" s="144">
        <v>129054.22999999992</v>
      </c>
      <c r="C32" s="203">
        <v>143928.69999999998</v>
      </c>
      <c r="D32" s="203">
        <v>130551.29999999993</v>
      </c>
      <c r="E32" s="203">
        <v>168057.08999999997</v>
      </c>
      <c r="F32" s="203">
        <v>116200.55999999991</v>
      </c>
      <c r="G32" s="203">
        <v>126285.80000000003</v>
      </c>
      <c r="H32" s="203">
        <v>162799.5</v>
      </c>
      <c r="I32" s="203">
        <v>135156.71</v>
      </c>
      <c r="J32" s="203">
        <v>164204.01</v>
      </c>
      <c r="K32" s="203">
        <v>132405.87000000008</v>
      </c>
      <c r="L32" s="203">
        <v>104241.91999999998</v>
      </c>
      <c r="M32" s="203">
        <v>134300.00000000003</v>
      </c>
      <c r="N32" s="3"/>
      <c r="O32" s="67" t="str">
        <f t="shared" si="80"/>
        <v/>
      </c>
      <c r="Q32" s="134" t="s">
        <v>76</v>
      </c>
      <c r="R32" s="25">
        <v>29571.834999999992</v>
      </c>
      <c r="S32" s="203">
        <v>27556.182000000004</v>
      </c>
      <c r="T32" s="203">
        <v>27462.67</v>
      </c>
      <c r="U32" s="203">
        <v>33693.252999999975</v>
      </c>
      <c r="V32" s="203">
        <v>31434.276000000013</v>
      </c>
      <c r="W32" s="203">
        <v>35272.59899999998</v>
      </c>
      <c r="X32" s="203">
        <v>32738.878999999994</v>
      </c>
      <c r="Y32" s="203">
        <v>32002.925999999999</v>
      </c>
      <c r="Z32" s="203">
        <v>37177.171999999999</v>
      </c>
      <c r="AA32" s="203">
        <v>34138.758999999991</v>
      </c>
      <c r="AB32" s="203">
        <v>27197.232999999986</v>
      </c>
      <c r="AC32" s="203">
        <v>35728.330000000016</v>
      </c>
      <c r="AD32" s="3"/>
      <c r="AE32" s="67" t="str">
        <f t="shared" si="81"/>
        <v/>
      </c>
      <c r="AG32" s="262">
        <f t="shared" si="67"/>
        <v>2.2914270225780289</v>
      </c>
      <c r="AH32" s="206">
        <f t="shared" si="68"/>
        <v>1.9145717289185553</v>
      </c>
      <c r="AI32" s="206">
        <f t="shared" si="69"/>
        <v>2.1035922277296368</v>
      </c>
      <c r="AJ32" s="206">
        <f t="shared" si="70"/>
        <v>2.004869476200021</v>
      </c>
      <c r="AK32" s="206">
        <f t="shared" si="71"/>
        <v>2.7051742263548508</v>
      </c>
      <c r="AL32" s="206">
        <f t="shared" si="72"/>
        <v>2.7930772105810764</v>
      </c>
      <c r="AM32" s="206">
        <f t="shared" si="73"/>
        <v>2.0109938298336294</v>
      </c>
      <c r="AN32" s="206">
        <f t="shared" si="74"/>
        <v>2.3678384891138591</v>
      </c>
      <c r="AO32" s="206">
        <f t="shared" si="75"/>
        <v>2.2640842936783332</v>
      </c>
      <c r="AP32" s="206">
        <f t="shared" si="76"/>
        <v>2.578341806144997</v>
      </c>
      <c r="AQ32" s="206">
        <f t="shared" si="76"/>
        <v>2.6090495071464521</v>
      </c>
      <c r="AR32" s="206">
        <f t="shared" si="77"/>
        <v>2.6603373045420708</v>
      </c>
      <c r="AS32" s="206"/>
      <c r="AT32" s="67"/>
      <c r="AW32" s="135"/>
    </row>
    <row r="33" spans="1:49" ht="20.100000000000001" customHeight="1" x14ac:dyDescent="0.25">
      <c r="A33" s="148" t="s">
        <v>77</v>
      </c>
      <c r="B33" s="144">
        <v>118132.11000000003</v>
      </c>
      <c r="C33" s="203">
        <v>147173.66999999995</v>
      </c>
      <c r="D33" s="203">
        <v>167545.44000000024</v>
      </c>
      <c r="E33" s="203">
        <v>131905.74000000005</v>
      </c>
      <c r="F33" s="203">
        <v>115807.50000000003</v>
      </c>
      <c r="G33" s="203">
        <v>114798.86000000002</v>
      </c>
      <c r="H33" s="203">
        <v>138304.09999999992</v>
      </c>
      <c r="I33" s="203">
        <v>134536.19999999998</v>
      </c>
      <c r="J33" s="203">
        <v>144042.04</v>
      </c>
      <c r="K33" s="203">
        <v>143487.67999999993</v>
      </c>
      <c r="L33" s="203">
        <v>113189.59999999996</v>
      </c>
      <c r="M33" s="203">
        <v>131070.36999999986</v>
      </c>
      <c r="N33" s="3"/>
      <c r="O33" s="67" t="str">
        <f t="shared" si="80"/>
        <v/>
      </c>
      <c r="Q33" s="134" t="s">
        <v>77</v>
      </c>
      <c r="R33" s="25">
        <v>29004.790999999972</v>
      </c>
      <c r="S33" s="203">
        <v>32396.498</v>
      </c>
      <c r="T33" s="203">
        <v>31705.719999999998</v>
      </c>
      <c r="U33" s="203">
        <v>31122.389999999996</v>
      </c>
      <c r="V33" s="203">
        <v>31058.100000000006</v>
      </c>
      <c r="W33" s="203">
        <v>31539.86900000001</v>
      </c>
      <c r="X33" s="203">
        <v>33068.363999999994</v>
      </c>
      <c r="Y33" s="203">
        <v>35573.933999999957</v>
      </c>
      <c r="Z33" s="203">
        <v>34606.108999999997</v>
      </c>
      <c r="AA33" s="203">
        <v>36493.042000000009</v>
      </c>
      <c r="AB33" s="203">
        <v>28939.759999999998</v>
      </c>
      <c r="AC33" s="203">
        <v>35164.128999999986</v>
      </c>
      <c r="AD33" s="3"/>
      <c r="AE33" s="67" t="str">
        <f t="shared" si="81"/>
        <v/>
      </c>
      <c r="AG33" s="262">
        <f t="shared" si="67"/>
        <v>2.4552842575993914</v>
      </c>
      <c r="AH33" s="206">
        <f t="shared" si="68"/>
        <v>2.2012427902355096</v>
      </c>
      <c r="AI33" s="206">
        <f t="shared" si="69"/>
        <v>1.8923654382954234</v>
      </c>
      <c r="AJ33" s="206">
        <f t="shared" si="70"/>
        <v>2.3594416740317734</v>
      </c>
      <c r="AK33" s="206">
        <f t="shared" si="71"/>
        <v>2.6818729356906932</v>
      </c>
      <c r="AL33" s="206">
        <f t="shared" si="72"/>
        <v>2.7474026310017368</v>
      </c>
      <c r="AM33" s="206">
        <f t="shared" si="73"/>
        <v>2.3909894211379137</v>
      </c>
      <c r="AN33" s="206">
        <f t="shared" si="74"/>
        <v>2.6441904855347453</v>
      </c>
      <c r="AO33" s="206">
        <f t="shared" si="75"/>
        <v>2.4025006171809284</v>
      </c>
      <c r="AP33" s="206">
        <f t="shared" si="76"/>
        <v>2.5432874794546838</v>
      </c>
      <c r="AQ33" s="206">
        <f t="shared" si="76"/>
        <v>2.5567507968930014</v>
      </c>
      <c r="AR33" s="206">
        <f t="shared" si="77"/>
        <v>2.6828434984962675</v>
      </c>
      <c r="AS33" s="206"/>
      <c r="AT33" s="67"/>
      <c r="AW33" s="135"/>
    </row>
    <row r="34" spans="1:49" ht="20.100000000000001" customHeight="1" x14ac:dyDescent="0.25">
      <c r="A34" s="148" t="s">
        <v>78</v>
      </c>
      <c r="B34" s="144">
        <v>135211.27999999997</v>
      </c>
      <c r="C34" s="203">
        <v>175317.34000000005</v>
      </c>
      <c r="D34" s="203">
        <v>118154.39000000004</v>
      </c>
      <c r="E34" s="203">
        <v>152399.24000000002</v>
      </c>
      <c r="F34" s="203">
        <v>114737.72999999998</v>
      </c>
      <c r="G34" s="203">
        <v>115427.66999999995</v>
      </c>
      <c r="H34" s="203">
        <v>126613.06000000001</v>
      </c>
      <c r="I34" s="203">
        <v>156897.32000000004</v>
      </c>
      <c r="J34" s="203">
        <v>146611.98000000001</v>
      </c>
      <c r="K34" s="203">
        <v>114891.16999999987</v>
      </c>
      <c r="L34" s="203">
        <v>131146.98999999996</v>
      </c>
      <c r="M34" s="203">
        <v>137127.59</v>
      </c>
      <c r="N34" s="3"/>
      <c r="O34" s="67" t="str">
        <f t="shared" si="80"/>
        <v/>
      </c>
      <c r="Q34" s="134" t="s">
        <v>78</v>
      </c>
      <c r="R34" s="25">
        <v>28421.635000000002</v>
      </c>
      <c r="S34" s="203">
        <v>31101.468000000008</v>
      </c>
      <c r="T34" s="203">
        <v>27821.58</v>
      </c>
      <c r="U34" s="203">
        <v>30041.770000000019</v>
      </c>
      <c r="V34" s="203">
        <v>29496.788000000015</v>
      </c>
      <c r="W34" s="203">
        <v>31068.588000000022</v>
      </c>
      <c r="X34" s="203">
        <v>31963.873999999989</v>
      </c>
      <c r="Y34" s="203">
        <v>36419.877999999997</v>
      </c>
      <c r="Z34" s="203">
        <v>35474.750999999997</v>
      </c>
      <c r="AA34" s="203">
        <v>29960.277999999991</v>
      </c>
      <c r="AB34" s="203">
        <v>34243.893000000018</v>
      </c>
      <c r="AC34" s="203">
        <v>36752.535999999971</v>
      </c>
      <c r="AD34" s="3"/>
      <c r="AE34" s="67" t="str">
        <f t="shared" si="81"/>
        <v/>
      </c>
      <c r="AG34" s="262">
        <f t="shared" si="67"/>
        <v>2.1020165625234823</v>
      </c>
      <c r="AH34" s="206">
        <f t="shared" si="68"/>
        <v>1.7740098041642658</v>
      </c>
      <c r="AI34" s="206">
        <f t="shared" si="69"/>
        <v>2.354680177351006</v>
      </c>
      <c r="AJ34" s="206">
        <f t="shared" si="70"/>
        <v>1.9712545810595916</v>
      </c>
      <c r="AK34" s="206">
        <f t="shared" si="71"/>
        <v>2.5708010782503732</v>
      </c>
      <c r="AL34" s="206">
        <f t="shared" si="72"/>
        <v>2.691606613908089</v>
      </c>
      <c r="AM34" s="206">
        <f t="shared" si="73"/>
        <v>2.5245321454200687</v>
      </c>
      <c r="AN34" s="206">
        <f t="shared" si="74"/>
        <v>2.3212555829506831</v>
      </c>
      <c r="AO34" s="206">
        <f t="shared" si="75"/>
        <v>2.4196352167128494</v>
      </c>
      <c r="AP34" s="206">
        <f t="shared" si="76"/>
        <v>2.6077093653063175</v>
      </c>
      <c r="AQ34" s="206">
        <f t="shared" si="76"/>
        <v>2.6111078111666934</v>
      </c>
      <c r="AR34" s="206">
        <f t="shared" si="77"/>
        <v>2.6801707810951809</v>
      </c>
      <c r="AS34" s="206"/>
      <c r="AT34" s="67"/>
      <c r="AW34" s="135"/>
    </row>
    <row r="35" spans="1:49" ht="20.100000000000001" customHeight="1" x14ac:dyDescent="0.25">
      <c r="A35" s="148" t="s">
        <v>79</v>
      </c>
      <c r="B35" s="144">
        <v>127394.07999999993</v>
      </c>
      <c r="C35" s="203">
        <v>153173.20000000004</v>
      </c>
      <c r="D35" s="203">
        <v>157184.51</v>
      </c>
      <c r="E35" s="203">
        <v>153334.56</v>
      </c>
      <c r="F35" s="203">
        <v>127866.06000000003</v>
      </c>
      <c r="G35" s="203">
        <v>125620.06999999993</v>
      </c>
      <c r="H35" s="203">
        <v>136980</v>
      </c>
      <c r="I35" s="203">
        <v>143925.01</v>
      </c>
      <c r="J35" s="203">
        <v>137723</v>
      </c>
      <c r="K35" s="203">
        <v>141500.09</v>
      </c>
      <c r="L35" s="203">
        <v>149245.17000000007</v>
      </c>
      <c r="M35" s="203">
        <v>121175.88999999987</v>
      </c>
      <c r="N35" s="3"/>
      <c r="O35" s="67" t="str">
        <f t="shared" si="80"/>
        <v/>
      </c>
      <c r="Q35" s="134" t="s">
        <v>79</v>
      </c>
      <c r="R35" s="25">
        <v>32779.412000000004</v>
      </c>
      <c r="S35" s="203">
        <v>32399.374999999993</v>
      </c>
      <c r="T35" s="203">
        <v>32672.658999999996</v>
      </c>
      <c r="U35" s="203">
        <v>33859.816999999988</v>
      </c>
      <c r="V35" s="203">
        <v>36267.96699999999</v>
      </c>
      <c r="W35" s="203">
        <v>36630.704999999973</v>
      </c>
      <c r="X35" s="203">
        <v>36275.366999999962</v>
      </c>
      <c r="Y35" s="203">
        <v>35138.28200000005</v>
      </c>
      <c r="Z35" s="203">
        <v>35499.514000000003</v>
      </c>
      <c r="AA35" s="203">
        <v>41925.194999999985</v>
      </c>
      <c r="AB35" s="203">
        <v>39852.698999999964</v>
      </c>
      <c r="AC35" s="203">
        <v>34988.748999999974</v>
      </c>
      <c r="AD35" s="3"/>
      <c r="AE35" s="67" t="str">
        <f t="shared" si="81"/>
        <v/>
      </c>
      <c r="AG35" s="262">
        <f t="shared" si="67"/>
        <v>2.5730718413288924</v>
      </c>
      <c r="AH35" s="206">
        <f t="shared" si="68"/>
        <v>2.1152117341675951</v>
      </c>
      <c r="AI35" s="206">
        <f t="shared" si="69"/>
        <v>2.0786182429808124</v>
      </c>
      <c r="AJ35" s="206">
        <f t="shared" si="70"/>
        <v>2.2082312689324564</v>
      </c>
      <c r="AK35" s="206">
        <f t="shared" si="71"/>
        <v>2.8364029516511247</v>
      </c>
      <c r="AL35" s="206">
        <f t="shared" si="72"/>
        <v>2.9159914494554884</v>
      </c>
      <c r="AM35" s="206">
        <f t="shared" si="73"/>
        <v>2.6482236092860245</v>
      </c>
      <c r="AN35" s="206">
        <f t="shared" si="74"/>
        <v>2.4414298807413699</v>
      </c>
      <c r="AO35" s="206">
        <f t="shared" si="75"/>
        <v>2.5776024338708856</v>
      </c>
      <c r="AP35" s="206">
        <f t="shared" si="76"/>
        <v>2.962909422884465</v>
      </c>
      <c r="AQ35" s="206">
        <f t="shared" si="76"/>
        <v>2.6702840031607016</v>
      </c>
      <c r="AR35" s="206">
        <f t="shared" si="77"/>
        <v>2.8874348684379387</v>
      </c>
      <c r="AS35" s="206"/>
      <c r="AT35" s="67"/>
      <c r="AW35" s="135"/>
    </row>
    <row r="36" spans="1:49" ht="20.100000000000001" customHeight="1" x14ac:dyDescent="0.25">
      <c r="A36" s="148" t="s">
        <v>80</v>
      </c>
      <c r="B36" s="144">
        <v>84144.9</v>
      </c>
      <c r="C36" s="203">
        <v>93566.699999999968</v>
      </c>
      <c r="D36" s="203">
        <v>109659.02</v>
      </c>
      <c r="E36" s="203">
        <v>85683.409999999989</v>
      </c>
      <c r="F36" s="203">
        <v>75119.589999999982</v>
      </c>
      <c r="G36" s="203">
        <v>77720.049999999974</v>
      </c>
      <c r="H36" s="203">
        <v>113987.73000000001</v>
      </c>
      <c r="I36" s="203">
        <v>109779.21999999999</v>
      </c>
      <c r="J36" s="203">
        <v>115223.08</v>
      </c>
      <c r="K36" s="203">
        <v>101102.37999999996</v>
      </c>
      <c r="L36" s="203">
        <v>89495.020000000019</v>
      </c>
      <c r="M36" s="203">
        <v>92283.700000000084</v>
      </c>
      <c r="N36" s="3"/>
      <c r="O36" s="67" t="str">
        <f t="shared" si="80"/>
        <v/>
      </c>
      <c r="Q36" s="134" t="s">
        <v>80</v>
      </c>
      <c r="R36" s="25">
        <v>21851.23599999999</v>
      </c>
      <c r="S36" s="203">
        <v>23756.94100000001</v>
      </c>
      <c r="T36" s="203">
        <v>26722.863000000001</v>
      </c>
      <c r="U36" s="203">
        <v>25745.833000000013</v>
      </c>
      <c r="V36" s="203">
        <v>21196.857</v>
      </c>
      <c r="W36" s="203">
        <v>23742.381999999994</v>
      </c>
      <c r="X36" s="203">
        <v>27458.442999999999</v>
      </c>
      <c r="Y36" s="203">
        <v>27213.074000000004</v>
      </c>
      <c r="Z36" s="203">
        <v>30488.754000000001</v>
      </c>
      <c r="AA36" s="203">
        <v>28270.806999999997</v>
      </c>
      <c r="AB36" s="203">
        <v>25817.175000000007</v>
      </c>
      <c r="AC36" s="203">
        <v>25830.83300000001</v>
      </c>
      <c r="AD36" s="3"/>
      <c r="AE36" s="67" t="str">
        <f t="shared" si="81"/>
        <v/>
      </c>
      <c r="AG36" s="262">
        <f t="shared" si="67"/>
        <v>2.596858038930463</v>
      </c>
      <c r="AH36" s="206">
        <f t="shared" si="68"/>
        <v>2.5390380338304137</v>
      </c>
      <c r="AI36" s="206">
        <f t="shared" si="69"/>
        <v>2.4369051446930676</v>
      </c>
      <c r="AJ36" s="206">
        <f t="shared" si="70"/>
        <v>3.0047628823362675</v>
      </c>
      <c r="AK36" s="206">
        <f t="shared" si="71"/>
        <v>2.8217482283915563</v>
      </c>
      <c r="AL36" s="206">
        <f t="shared" si="72"/>
        <v>3.0548593316653818</v>
      </c>
      <c r="AM36" s="206">
        <f t="shared" si="73"/>
        <v>2.4088946240090925</v>
      </c>
      <c r="AN36" s="206">
        <f t="shared" si="74"/>
        <v>2.4788911781300693</v>
      </c>
      <c r="AO36" s="206">
        <f t="shared" si="75"/>
        <v>2.6460630977752024</v>
      </c>
      <c r="AP36" s="206">
        <f t="shared" si="76"/>
        <v>2.7962553403787336</v>
      </c>
      <c r="AQ36" s="206">
        <f t="shared" si="76"/>
        <v>2.8847610738564002</v>
      </c>
      <c r="AR36" s="206">
        <f t="shared" si="77"/>
        <v>2.7990677660301859</v>
      </c>
      <c r="AS36" s="206"/>
      <c r="AT36" s="67"/>
      <c r="AW36" s="135"/>
    </row>
    <row r="37" spans="1:49" ht="20.100000000000001" customHeight="1" x14ac:dyDescent="0.25">
      <c r="A37" s="148" t="s">
        <v>81</v>
      </c>
      <c r="B37" s="144">
        <v>138558.80000000005</v>
      </c>
      <c r="C37" s="203">
        <v>155834.77000000008</v>
      </c>
      <c r="D37" s="203">
        <v>166910.12999999986</v>
      </c>
      <c r="E37" s="203">
        <v>141021.50999999992</v>
      </c>
      <c r="F37" s="203">
        <v>123949.06000000001</v>
      </c>
      <c r="G37" s="203">
        <v>108934.93999999996</v>
      </c>
      <c r="H37" s="203">
        <v>146959.93000000008</v>
      </c>
      <c r="I37" s="203">
        <v>147602.30999999997</v>
      </c>
      <c r="J37" s="203">
        <v>117229.17</v>
      </c>
      <c r="K37" s="203">
        <v>135705.82999999984</v>
      </c>
      <c r="L37" s="203">
        <v>125178.3499999999</v>
      </c>
      <c r="M37" s="203">
        <v>127605.73999999974</v>
      </c>
      <c r="N37" s="3"/>
      <c r="O37" s="67" t="str">
        <f t="shared" si="80"/>
        <v/>
      </c>
      <c r="Q37" s="134" t="s">
        <v>81</v>
      </c>
      <c r="R37" s="25">
        <v>36869.314999999995</v>
      </c>
      <c r="S37" s="203">
        <v>38144.778000000013</v>
      </c>
      <c r="T37" s="203">
        <v>35747.971000000005</v>
      </c>
      <c r="U37" s="203">
        <v>35405.063999999991</v>
      </c>
      <c r="V37" s="203">
        <v>39468.506000000016</v>
      </c>
      <c r="W37" s="203">
        <v>36656.012999999941</v>
      </c>
      <c r="X37" s="203">
        <v>39730.441999999974</v>
      </c>
      <c r="Y37" s="203">
        <v>38905.268000000018</v>
      </c>
      <c r="Z37" s="203">
        <v>37110.972999999998</v>
      </c>
      <c r="AA37" s="203">
        <v>44437.182000000023</v>
      </c>
      <c r="AB37" s="203">
        <v>35516.305999999968</v>
      </c>
      <c r="AC37" s="203">
        <v>38178.268000000004</v>
      </c>
      <c r="AD37" s="3"/>
      <c r="AE37" s="67" t="str">
        <f t="shared" si="81"/>
        <v/>
      </c>
      <c r="AG37" s="262">
        <f t="shared" si="67"/>
        <v>2.6609147163514684</v>
      </c>
      <c r="AH37" s="206">
        <f t="shared" si="68"/>
        <v>2.4477706740286518</v>
      </c>
      <c r="AI37" s="206">
        <f t="shared" si="69"/>
        <v>2.1417496349682335</v>
      </c>
      <c r="AJ37" s="206">
        <f t="shared" si="70"/>
        <v>2.5106144445623939</v>
      </c>
      <c r="AK37" s="206">
        <f t="shared" si="71"/>
        <v>3.1842521435822113</v>
      </c>
      <c r="AL37" s="206">
        <f t="shared" si="72"/>
        <v>3.3649454435831103</v>
      </c>
      <c r="AM37" s="206">
        <f t="shared" si="73"/>
        <v>2.7034880868546924</v>
      </c>
      <c r="AN37" s="206">
        <f t="shared" si="74"/>
        <v>2.6358170139749189</v>
      </c>
      <c r="AO37" s="206">
        <f t="shared" si="75"/>
        <v>3.1656773651131371</v>
      </c>
      <c r="AP37" s="206">
        <f t="shared" si="76"/>
        <v>3.2745226936823624</v>
      </c>
      <c r="AQ37" s="206">
        <f t="shared" si="76"/>
        <v>2.8372562827357921</v>
      </c>
      <c r="AR37" s="206">
        <f t="shared" si="77"/>
        <v>2.991892684451348</v>
      </c>
      <c r="AS37" s="206"/>
      <c r="AT37" s="67"/>
      <c r="AW37" s="135"/>
    </row>
    <row r="38" spans="1:49" ht="20.100000000000001" customHeight="1" x14ac:dyDescent="0.25">
      <c r="A38" s="148" t="s">
        <v>82</v>
      </c>
      <c r="B38" s="144">
        <v>122092.12999999996</v>
      </c>
      <c r="C38" s="203">
        <v>129989.20999999999</v>
      </c>
      <c r="D38" s="203">
        <v>213923.46999999977</v>
      </c>
      <c r="E38" s="203">
        <v>143278.98999999987</v>
      </c>
      <c r="F38" s="203">
        <v>142422.69000000009</v>
      </c>
      <c r="G38" s="203">
        <v>143940.27999999988</v>
      </c>
      <c r="H38" s="203">
        <v>138455.72000000012</v>
      </c>
      <c r="I38" s="203">
        <v>171460.04999999996</v>
      </c>
      <c r="J38" s="203">
        <v>167779.67</v>
      </c>
      <c r="K38" s="203">
        <v>161547.5199999999</v>
      </c>
      <c r="L38" s="203">
        <v>125255.67999999998</v>
      </c>
      <c r="M38" s="203">
        <v>127126.24999999996</v>
      </c>
      <c r="N38" s="3"/>
      <c r="O38" s="67" t="str">
        <f t="shared" si="80"/>
        <v/>
      </c>
      <c r="Q38" s="134" t="s">
        <v>82</v>
      </c>
      <c r="R38" s="25">
        <v>39727.941999999974</v>
      </c>
      <c r="S38" s="203">
        <v>40734.826999999983</v>
      </c>
      <c r="T38" s="203">
        <v>48266.111999999994</v>
      </c>
      <c r="U38" s="203">
        <v>48573.176999999916</v>
      </c>
      <c r="V38" s="203">
        <v>47199.009999999987</v>
      </c>
      <c r="W38" s="203">
        <v>49361.275999999947</v>
      </c>
      <c r="X38" s="203">
        <v>45412.628000000033</v>
      </c>
      <c r="Y38" s="203">
        <v>51801.627999999968</v>
      </c>
      <c r="Z38" s="203">
        <v>54582.834000000003</v>
      </c>
      <c r="AA38" s="203">
        <v>54939.106999999975</v>
      </c>
      <c r="AB38" s="203">
        <v>39610.614999999998</v>
      </c>
      <c r="AC38" s="203">
        <v>40293.759999999987</v>
      </c>
      <c r="AD38" s="3"/>
      <c r="AE38" s="67" t="str">
        <f t="shared" si="81"/>
        <v/>
      </c>
      <c r="AG38" s="262">
        <f t="shared" si="67"/>
        <v>3.2539314368583776</v>
      </c>
      <c r="AH38" s="206">
        <f t="shared" si="68"/>
        <v>3.1337083285605001</v>
      </c>
      <c r="AI38" s="206">
        <f t="shared" si="69"/>
        <v>2.2562326611474677</v>
      </c>
      <c r="AJ38" s="206">
        <f t="shared" si="70"/>
        <v>3.3901116276712977</v>
      </c>
      <c r="AK38" s="206">
        <f t="shared" si="71"/>
        <v>3.3140091652530894</v>
      </c>
      <c r="AL38" s="206">
        <f t="shared" si="72"/>
        <v>3.4292885910740196</v>
      </c>
      <c r="AM38" s="206">
        <f t="shared" si="73"/>
        <v>3.2799387414257781</v>
      </c>
      <c r="AN38" s="206">
        <f t="shared" si="74"/>
        <v>3.0212068642228891</v>
      </c>
      <c r="AO38" s="206">
        <f t="shared" si="75"/>
        <v>3.2532448061198354</v>
      </c>
      <c r="AP38" s="206">
        <f t="shared" si="76"/>
        <v>3.4008016340950329</v>
      </c>
      <c r="AQ38" s="206">
        <f t="shared" si="76"/>
        <v>3.1623807399392989</v>
      </c>
      <c r="AR38" s="206">
        <f t="shared" si="77"/>
        <v>3.1695861397626373</v>
      </c>
      <c r="AS38" s="206"/>
      <c r="AT38" s="67"/>
      <c r="AW38" s="135"/>
    </row>
    <row r="39" spans="1:49" ht="20.100000000000001" customHeight="1" x14ac:dyDescent="0.25">
      <c r="A39" s="148" t="s">
        <v>83</v>
      </c>
      <c r="B39" s="144">
        <v>155283.11000000002</v>
      </c>
      <c r="C39" s="203">
        <v>190846.28999999995</v>
      </c>
      <c r="D39" s="203">
        <v>164476.10999999999</v>
      </c>
      <c r="E39" s="203">
        <v>155784.03000000006</v>
      </c>
      <c r="F39" s="203">
        <v>141171.96999999974</v>
      </c>
      <c r="G39" s="203">
        <v>154005.31000000008</v>
      </c>
      <c r="H39" s="203">
        <v>193124.43999999997</v>
      </c>
      <c r="I39" s="203">
        <v>201827.3900000001</v>
      </c>
      <c r="J39" s="203">
        <v>161829.70000000001</v>
      </c>
      <c r="K39" s="203">
        <v>150815.30999999974</v>
      </c>
      <c r="L39" s="203">
        <v>141955.05999999985</v>
      </c>
      <c r="M39" s="203">
        <v>146499.56999999989</v>
      </c>
      <c r="N39" s="3"/>
      <c r="O39" s="67" t="str">
        <f t="shared" si="80"/>
        <v/>
      </c>
      <c r="Q39" s="134" t="s">
        <v>83</v>
      </c>
      <c r="R39" s="25">
        <v>50334.872000000032</v>
      </c>
      <c r="S39" s="203">
        <v>48986.57900000002</v>
      </c>
      <c r="T39" s="203">
        <v>51362.042000000016</v>
      </c>
      <c r="U39" s="203">
        <v>51289.855999999963</v>
      </c>
      <c r="V39" s="203">
        <v>48284.936000000031</v>
      </c>
      <c r="W39" s="203">
        <v>53105.856999999989</v>
      </c>
      <c r="X39" s="203">
        <v>59549.020999999986</v>
      </c>
      <c r="Y39" s="203">
        <v>59908.970000000067</v>
      </c>
      <c r="Z39" s="203">
        <v>53697.078000000001</v>
      </c>
      <c r="AA39" s="203">
        <v>48381.740000000013</v>
      </c>
      <c r="AB39" s="203">
        <v>43825.39899999999</v>
      </c>
      <c r="AC39" s="203">
        <v>46899.849000000017</v>
      </c>
      <c r="AD39" s="3"/>
      <c r="AE39" s="67" t="str">
        <f t="shared" si="81"/>
        <v/>
      </c>
      <c r="AG39" s="262">
        <f t="shared" ref="AG39:AH45" si="82">(R39/B39)*10</f>
        <v>3.2414904621629503</v>
      </c>
      <c r="AH39" s="206">
        <f t="shared" si="82"/>
        <v>2.5668080317411479</v>
      </c>
      <c r="AI39" s="206">
        <f t="shared" ref="AI39:AQ41" si="83">IF(T39="","",(T39/D39)*10)</f>
        <v>3.1227660965473962</v>
      </c>
      <c r="AJ39" s="206">
        <f t="shared" si="83"/>
        <v>3.2923693141074821</v>
      </c>
      <c r="AK39" s="206">
        <f t="shared" si="83"/>
        <v>3.4202920027254784</v>
      </c>
      <c r="AL39" s="206">
        <f t="shared" si="83"/>
        <v>3.4483133730908344</v>
      </c>
      <c r="AM39" s="206">
        <f t="shared" si="83"/>
        <v>3.0834533940913951</v>
      </c>
      <c r="AN39" s="206">
        <f t="shared" si="83"/>
        <v>2.9683270442133765</v>
      </c>
      <c r="AO39" s="206">
        <f t="shared" si="83"/>
        <v>3.3181225695901304</v>
      </c>
      <c r="AP39" s="206">
        <f t="shared" si="83"/>
        <v>3.2080125021789963</v>
      </c>
      <c r="AQ39" s="206">
        <f t="shared" si="83"/>
        <v>3.0872727608300847</v>
      </c>
      <c r="AR39" s="206">
        <f>IF(AC39="","",(AC39/M39)*10)</f>
        <v>3.2013642770419088</v>
      </c>
      <c r="AS39" s="206"/>
      <c r="AT39" s="67"/>
      <c r="AW39" s="135"/>
    </row>
    <row r="40" spans="1:49" ht="20.100000000000001" customHeight="1" thickBot="1" x14ac:dyDescent="0.3">
      <c r="A40" s="148" t="s">
        <v>84</v>
      </c>
      <c r="B40" s="144">
        <v>149645.83999999991</v>
      </c>
      <c r="C40" s="203">
        <v>159202.30000000008</v>
      </c>
      <c r="D40" s="203">
        <v>203434.65000000014</v>
      </c>
      <c r="E40" s="203">
        <v>108594.94999999985</v>
      </c>
      <c r="F40" s="203">
        <v>106301.55</v>
      </c>
      <c r="G40" s="203">
        <v>116548.94000000003</v>
      </c>
      <c r="H40" s="203">
        <v>113772.80000000005</v>
      </c>
      <c r="I40" s="203">
        <v>147624.20999999967</v>
      </c>
      <c r="J40" s="203">
        <v>117569.23</v>
      </c>
      <c r="K40" s="203">
        <v>123931.32000000007</v>
      </c>
      <c r="L40" s="203">
        <v>108069.5199999999</v>
      </c>
      <c r="M40" s="203">
        <v>118468.65999999999</v>
      </c>
      <c r="N40" s="3"/>
      <c r="O40" s="67" t="str">
        <f t="shared" si="80"/>
        <v/>
      </c>
      <c r="Q40" s="136" t="s">
        <v>84</v>
      </c>
      <c r="R40" s="25">
        <v>35379.044000000002</v>
      </c>
      <c r="S40" s="203">
        <v>37144.067999999992</v>
      </c>
      <c r="T40" s="203">
        <v>37986.12000000001</v>
      </c>
      <c r="U40" s="203">
        <v>33420.183999999987</v>
      </c>
      <c r="V40" s="203">
        <v>33733.983000000022</v>
      </c>
      <c r="W40" s="203">
        <v>36039.897999999965</v>
      </c>
      <c r="X40" s="203">
        <v>34055.992000000013</v>
      </c>
      <c r="Y40" s="203">
        <v>36034.477999999988</v>
      </c>
      <c r="Z40" s="203">
        <v>35921.741999999998</v>
      </c>
      <c r="AA40" s="203">
        <v>37043.72399999998</v>
      </c>
      <c r="AB40" s="203">
        <v>32897.341999999997</v>
      </c>
      <c r="AC40" s="203">
        <v>33730.563000000038</v>
      </c>
      <c r="AD40" s="3"/>
      <c r="AE40" s="67" t="str">
        <f t="shared" si="81"/>
        <v/>
      </c>
      <c r="AG40" s="262">
        <f t="shared" si="82"/>
        <v>2.3641849315690981</v>
      </c>
      <c r="AH40" s="206">
        <f t="shared" si="82"/>
        <v>2.3331363931299971</v>
      </c>
      <c r="AI40" s="206">
        <f t="shared" si="83"/>
        <v>1.8672394304510065</v>
      </c>
      <c r="AJ40" s="206">
        <f t="shared" si="83"/>
        <v>3.0775081161693092</v>
      </c>
      <c r="AK40" s="206">
        <f t="shared" si="83"/>
        <v>3.1734234355002373</v>
      </c>
      <c r="AL40" s="206">
        <f t="shared" si="83"/>
        <v>3.0922544640903604</v>
      </c>
      <c r="AM40" s="206">
        <f t="shared" si="83"/>
        <v>2.9933333802103839</v>
      </c>
      <c r="AN40" s="206">
        <f t="shared" si="83"/>
        <v>2.4409599211403106</v>
      </c>
      <c r="AO40" s="206">
        <f t="shared" si="83"/>
        <v>3.0553693343062638</v>
      </c>
      <c r="AP40" s="206">
        <f t="shared" si="83"/>
        <v>2.9890526462560034</v>
      </c>
      <c r="AQ40" s="206">
        <f t="shared" si="83"/>
        <v>3.0440906927318663</v>
      </c>
      <c r="AR40" s="206">
        <f>IF(AC40="","",(AC40/M40)*10)</f>
        <v>2.8472140226790814</v>
      </c>
      <c r="AS40" s="206"/>
      <c r="AT40" s="67"/>
      <c r="AW40" s="135"/>
    </row>
    <row r="41" spans="1:49" ht="20.100000000000001" customHeight="1" thickBot="1" x14ac:dyDescent="0.3">
      <c r="A41" s="42" t="str">
        <f>A19</f>
        <v>janeiro</v>
      </c>
      <c r="B41" s="222">
        <f>B29</f>
        <v>85580.320000000022</v>
      </c>
      <c r="C41" s="223">
        <f t="shared" ref="C41:N41" si="84">C29</f>
        <v>80916.799999999988</v>
      </c>
      <c r="D41" s="223">
        <f t="shared" si="84"/>
        <v>125346.10000000003</v>
      </c>
      <c r="E41" s="223">
        <f t="shared" si="84"/>
        <v>120157.7999999999</v>
      </c>
      <c r="F41" s="223">
        <f t="shared" si="84"/>
        <v>101957.16000000005</v>
      </c>
      <c r="G41" s="223">
        <f t="shared" si="84"/>
        <v>91780.269999999946</v>
      </c>
      <c r="H41" s="223">
        <f t="shared" si="84"/>
        <v>94208.579999999958</v>
      </c>
      <c r="I41" s="223">
        <f t="shared" si="84"/>
        <v>96265.579999999973</v>
      </c>
      <c r="J41" s="223">
        <f t="shared" si="84"/>
        <v>124755.04</v>
      </c>
      <c r="K41" s="223">
        <f t="shared" si="84"/>
        <v>116531.85999999993</v>
      </c>
      <c r="L41" s="223">
        <f t="shared" si="84"/>
        <v>101982.0299999999</v>
      </c>
      <c r="M41" s="223">
        <f t="shared" si="84"/>
        <v>105458.75000000004</v>
      </c>
      <c r="N41" s="224">
        <f t="shared" si="84"/>
        <v>101577.16</v>
      </c>
      <c r="O41" s="76">
        <f t="shared" si="80"/>
        <v>-3.6806713525430926E-2</v>
      </c>
      <c r="Q41" s="134"/>
      <c r="R41" s="222">
        <f>R29</f>
        <v>23270.865999999998</v>
      </c>
      <c r="S41" s="223">
        <f t="shared" ref="S41:AD41" si="85">S29</f>
        <v>22495.121000000003</v>
      </c>
      <c r="T41" s="223">
        <f t="shared" si="85"/>
        <v>24799.759999999984</v>
      </c>
      <c r="U41" s="223">
        <f t="shared" si="85"/>
        <v>25615.480000000018</v>
      </c>
      <c r="V41" s="223">
        <f t="shared" si="85"/>
        <v>29400.613000000012</v>
      </c>
      <c r="W41" s="223">
        <f t="shared" si="85"/>
        <v>25803.076000000012</v>
      </c>
      <c r="X41" s="223">
        <f t="shared" si="85"/>
        <v>26846.136999999999</v>
      </c>
      <c r="Y41" s="223">
        <f t="shared" si="85"/>
        <v>26379.177</v>
      </c>
      <c r="Z41" s="223">
        <f t="shared" si="85"/>
        <v>31298.861000000001</v>
      </c>
      <c r="AA41" s="223">
        <f t="shared" si="85"/>
        <v>31619.378999999994</v>
      </c>
      <c r="AB41" s="223">
        <f t="shared" si="85"/>
        <v>28181.773000000012</v>
      </c>
      <c r="AC41" s="223">
        <f t="shared" si="85"/>
        <v>29929.548000000032</v>
      </c>
      <c r="AD41" s="224">
        <f t="shared" si="85"/>
        <v>28770.200999999983</v>
      </c>
      <c r="AE41" s="72">
        <f t="shared" si="81"/>
        <v>-3.8735867310794259E-2</v>
      </c>
      <c r="AG41" s="263">
        <f t="shared" si="82"/>
        <v>2.7191842704023532</v>
      </c>
      <c r="AH41" s="228">
        <f t="shared" si="82"/>
        <v>2.7800309700828514</v>
      </c>
      <c r="AI41" s="228">
        <f t="shared" si="83"/>
        <v>1.9785027216642543</v>
      </c>
      <c r="AJ41" s="228">
        <f t="shared" si="83"/>
        <v>2.1318199900464254</v>
      </c>
      <c r="AK41" s="228">
        <f t="shared" si="83"/>
        <v>2.8836241613634588</v>
      </c>
      <c r="AL41" s="228">
        <f t="shared" si="83"/>
        <v>2.8113968285340656</v>
      </c>
      <c r="AM41" s="228">
        <f t="shared" si="83"/>
        <v>2.849648832409958</v>
      </c>
      <c r="AN41" s="228">
        <f t="shared" si="83"/>
        <v>2.7402501496381166</v>
      </c>
      <c r="AO41" s="228">
        <f t="shared" si="83"/>
        <v>2.5088253749107055</v>
      </c>
      <c r="AP41" s="228">
        <f t="shared" si="83"/>
        <v>2.713367743379365</v>
      </c>
      <c r="AQ41" s="228">
        <f t="shared" si="83"/>
        <v>2.7634057686437541</v>
      </c>
      <c r="AR41" s="228">
        <f>IF(AC41="","",(AC41/M41)*10)</f>
        <v>2.8380336387450091</v>
      </c>
      <c r="AS41" s="228">
        <f>IF(AD41="","",(AD41/N41)*10)</f>
        <v>2.8323494179203257</v>
      </c>
      <c r="AT41" s="76">
        <f t="shared" ref="AT41" si="86">IF(AS41="","",(AS41-AR41)/AR41)</f>
        <v>-2.0028729565013323E-3</v>
      </c>
      <c r="AW41" s="135"/>
    </row>
    <row r="42" spans="1:49" ht="20.100000000000001" customHeight="1" x14ac:dyDescent="0.25">
      <c r="A42" s="148" t="s">
        <v>85</v>
      </c>
      <c r="B42" s="144">
        <f>SUM(B29:B31)</f>
        <v>337442.86</v>
      </c>
      <c r="C42" s="203">
        <f>SUM(C29:C31)</f>
        <v>332800.42999999988</v>
      </c>
      <c r="D42" s="203">
        <f>SUM(D29:D31)</f>
        <v>434832.52999999991</v>
      </c>
      <c r="E42" s="203">
        <f t="shared" ref="E42:F42" si="87">SUM(E29:E31)</f>
        <v>397992.19999999995</v>
      </c>
      <c r="F42" s="203">
        <f t="shared" si="87"/>
        <v>320914.02999999997</v>
      </c>
      <c r="G42" s="203">
        <f t="shared" ref="G42:H42" si="88">SUM(G29:G31)</f>
        <v>319240.09999999998</v>
      </c>
      <c r="H42" s="203">
        <f t="shared" si="88"/>
        <v>375788.15999999986</v>
      </c>
      <c r="I42" s="203">
        <f t="shared" ref="I42" si="89">SUM(I29:I31)</f>
        <v>329821.17</v>
      </c>
      <c r="J42" s="203">
        <f t="shared" ref="J42:M42" si="90">SUM(J29:J31)</f>
        <v>409296.98</v>
      </c>
      <c r="K42" s="203">
        <f t="shared" ref="K42:L42" si="91">SUM(K29:K31)</f>
        <v>362582.60999999987</v>
      </c>
      <c r="L42" s="203">
        <f t="shared" si="91"/>
        <v>323969.94999999995</v>
      </c>
      <c r="M42" s="203">
        <f t="shared" si="90"/>
        <v>364150.82000000018</v>
      </c>
      <c r="N42" s="3" t="str">
        <f>IF(N31="","",SUM(N29:N31))</f>
        <v/>
      </c>
      <c r="O42" s="76" t="str">
        <f t="shared" si="80"/>
        <v/>
      </c>
      <c r="Q42" s="133" t="s">
        <v>85</v>
      </c>
      <c r="R42" s="25">
        <f>SUM(R29:R31)</f>
        <v>82216.569999999963</v>
      </c>
      <c r="S42" s="203">
        <f>SUM(S29:S31)</f>
        <v>78766.856</v>
      </c>
      <c r="T42" s="203">
        <f>SUM(T29:T31)</f>
        <v>86315.356999999989</v>
      </c>
      <c r="U42" s="203">
        <f t="shared" ref="U42:V42" si="92">SUM(U29:U31)</f>
        <v>84446.709999999992</v>
      </c>
      <c r="V42" s="203">
        <f t="shared" si="92"/>
        <v>88812.746000000028</v>
      </c>
      <c r="W42" s="203">
        <f t="shared" ref="W42:X42" si="93">SUM(W29:W31)</f>
        <v>88470.203999999969</v>
      </c>
      <c r="X42" s="203">
        <f t="shared" si="93"/>
        <v>91011.791000000027</v>
      </c>
      <c r="Y42" s="203">
        <f t="shared" ref="Y42" si="94">SUM(Y29:Y31)</f>
        <v>89366.013999999952</v>
      </c>
      <c r="Z42" s="203">
        <f t="shared" ref="Z42:AC42" si="95">SUM(Z29:Z31)</f>
        <v>99643.168000000005</v>
      </c>
      <c r="AA42" s="203">
        <f t="shared" si="95"/>
        <v>99340.117999999988</v>
      </c>
      <c r="AB42" s="203">
        <f t="shared" ref="AB42" si="96">SUM(AB29:AB31)</f>
        <v>86053.720000000016</v>
      </c>
      <c r="AC42" s="203">
        <f t="shared" si="95"/>
        <v>100702.766</v>
      </c>
      <c r="AD42" s="203"/>
      <c r="AE42" s="67" t="str">
        <f t="shared" si="81"/>
        <v/>
      </c>
      <c r="AG42" s="261">
        <f t="shared" si="82"/>
        <v>2.4364590200545351</v>
      </c>
      <c r="AH42" s="205">
        <f t="shared" si="82"/>
        <v>2.3667894900255999</v>
      </c>
      <c r="AI42" s="205">
        <f t="shared" ref="AI42:AQ44" si="97">(T42/D42)*10</f>
        <v>1.9850252923809542</v>
      </c>
      <c r="AJ42" s="205">
        <f t="shared" si="97"/>
        <v>2.1218182165379122</v>
      </c>
      <c r="AK42" s="205">
        <f t="shared" si="97"/>
        <v>2.7674934000236773</v>
      </c>
      <c r="AL42" s="205">
        <f t="shared" si="97"/>
        <v>2.7712747865947911</v>
      </c>
      <c r="AM42" s="205">
        <f t="shared" si="97"/>
        <v>2.4218908599994227</v>
      </c>
      <c r="AN42" s="205">
        <f t="shared" si="97"/>
        <v>2.7095293488892769</v>
      </c>
      <c r="AO42" s="205">
        <f t="shared" si="97"/>
        <v>2.4344955587016552</v>
      </c>
      <c r="AP42" s="205">
        <f t="shared" si="97"/>
        <v>2.7397926778672597</v>
      </c>
      <c r="AQ42" s="205">
        <f t="shared" si="97"/>
        <v>2.6562253690504329</v>
      </c>
      <c r="AR42" s="205">
        <f t="shared" ref="AR42:AR44" si="98">(AC42/M42)*10</f>
        <v>2.765413682166086</v>
      </c>
      <c r="AS42" s="205"/>
      <c r="AT42" s="76"/>
      <c r="AW42" s="135"/>
    </row>
    <row r="43" spans="1:49" ht="20.100000000000001" customHeight="1" x14ac:dyDescent="0.25">
      <c r="A43" s="148" t="s">
        <v>86</v>
      </c>
      <c r="B43" s="144">
        <f>SUM(B32:B34)</f>
        <v>382397.61999999994</v>
      </c>
      <c r="C43" s="203">
        <f>SUM(C32:C34)</f>
        <v>466419.70999999996</v>
      </c>
      <c r="D43" s="203">
        <f>SUM(D32:D34)</f>
        <v>416251.13000000024</v>
      </c>
      <c r="E43" s="203">
        <f t="shared" ref="E43:F43" si="99">SUM(E32:E34)</f>
        <v>452362.07000000007</v>
      </c>
      <c r="F43" s="203">
        <f t="shared" si="99"/>
        <v>346745.78999999992</v>
      </c>
      <c r="G43" s="203">
        <f t="shared" ref="G43:H43" si="100">SUM(G32:G34)</f>
        <v>356512.32999999996</v>
      </c>
      <c r="H43" s="203">
        <f t="shared" si="100"/>
        <v>427716.65999999992</v>
      </c>
      <c r="I43" s="203">
        <f t="shared" ref="I43" si="101">SUM(I32:I34)</f>
        <v>426590.23</v>
      </c>
      <c r="J43" s="203">
        <f t="shared" ref="J43:M43" si="102">SUM(J32:J34)</f>
        <v>454858.03</v>
      </c>
      <c r="K43" s="203">
        <f t="shared" ref="K43:L43" si="103">SUM(K32:K34)</f>
        <v>390784.71999999991</v>
      </c>
      <c r="L43" s="203">
        <f t="shared" si="103"/>
        <v>348578.50999999989</v>
      </c>
      <c r="M43" s="203">
        <f t="shared" si="102"/>
        <v>402497.95999999985</v>
      </c>
      <c r="N43" s="3" t="str">
        <f>IF(N34="","",SUM(N32:N34))</f>
        <v/>
      </c>
      <c r="O43" s="67" t="str">
        <f t="shared" si="80"/>
        <v/>
      </c>
      <c r="Q43" s="134" t="s">
        <v>86</v>
      </c>
      <c r="R43" s="25">
        <f>SUM(R32:R34)</f>
        <v>86998.260999999969</v>
      </c>
      <c r="S43" s="203">
        <f>SUM(S32:S34)</f>
        <v>91054.148000000016</v>
      </c>
      <c r="T43" s="203">
        <f>SUM(T32:T34)</f>
        <v>86989.97</v>
      </c>
      <c r="U43" s="203">
        <f t="shared" ref="U43:V43" si="104">SUM(U32:U34)</f>
        <v>94857.412999999986</v>
      </c>
      <c r="V43" s="203">
        <f t="shared" si="104"/>
        <v>91989.164000000033</v>
      </c>
      <c r="W43" s="203">
        <f t="shared" ref="W43:X43" si="105">SUM(W32:W34)</f>
        <v>97881.056000000011</v>
      </c>
      <c r="X43" s="203">
        <f t="shared" si="105"/>
        <v>97771.116999999969</v>
      </c>
      <c r="Y43" s="203">
        <f t="shared" ref="Y43" si="106">SUM(Y32:Y34)</f>
        <v>103996.73799999995</v>
      </c>
      <c r="Z43" s="203">
        <f t="shared" ref="Z43:AC43" si="107">SUM(Z32:Z34)</f>
        <v>107258.03199999998</v>
      </c>
      <c r="AA43" s="203">
        <f t="shared" si="107"/>
        <v>100592.079</v>
      </c>
      <c r="AB43" s="203">
        <f t="shared" ref="AB43" si="108">SUM(AB32:AB34)</f>
        <v>90380.885999999999</v>
      </c>
      <c r="AC43" s="203">
        <f t="shared" si="107"/>
        <v>107644.99499999997</v>
      </c>
      <c r="AD43" s="203"/>
      <c r="AE43" s="67" t="str">
        <f t="shared" si="81"/>
        <v/>
      </c>
      <c r="AG43" s="262">
        <f t="shared" si="82"/>
        <v>2.2750732862824821</v>
      </c>
      <c r="AH43" s="206">
        <f t="shared" si="82"/>
        <v>1.9521934010893327</v>
      </c>
      <c r="AI43" s="206">
        <f t="shared" si="97"/>
        <v>2.0898434558003469</v>
      </c>
      <c r="AJ43" s="206">
        <f t="shared" si="97"/>
        <v>2.0969356029341712</v>
      </c>
      <c r="AK43" s="206">
        <f t="shared" si="97"/>
        <v>2.6529280715996597</v>
      </c>
      <c r="AL43" s="206">
        <f t="shared" si="97"/>
        <v>2.7455167118623924</v>
      </c>
      <c r="AM43" s="206">
        <f t="shared" si="97"/>
        <v>2.2858851698692302</v>
      </c>
      <c r="AN43" s="206">
        <f t="shared" si="97"/>
        <v>2.4378602857360319</v>
      </c>
      <c r="AO43" s="206">
        <f t="shared" si="97"/>
        <v>2.3580551496474618</v>
      </c>
      <c r="AP43" s="206">
        <f t="shared" si="97"/>
        <v>2.5741047142273121</v>
      </c>
      <c r="AQ43" s="206">
        <f t="shared" si="97"/>
        <v>2.5928415954270969</v>
      </c>
      <c r="AR43" s="206">
        <f t="shared" si="98"/>
        <v>2.6744233685060168</v>
      </c>
      <c r="AS43" s="206"/>
      <c r="AT43" s="67"/>
      <c r="AW43" s="135"/>
    </row>
    <row r="44" spans="1:49" ht="20.100000000000001" customHeight="1" x14ac:dyDescent="0.25">
      <c r="A44" s="148" t="s">
        <v>87</v>
      </c>
      <c r="B44" s="144">
        <f>SUM(B35:B37)</f>
        <v>350097.77999999997</v>
      </c>
      <c r="C44" s="203">
        <f>SUM(C35:C37)</f>
        <v>402574.6700000001</v>
      </c>
      <c r="D44" s="203">
        <f>SUM(D35:D37)</f>
        <v>433753.65999999992</v>
      </c>
      <c r="E44" s="203">
        <f t="shared" ref="E44:F44" si="109">SUM(E35:E37)</f>
        <v>380039.47999999986</v>
      </c>
      <c r="F44" s="203">
        <f t="shared" si="109"/>
        <v>326934.71000000002</v>
      </c>
      <c r="G44" s="203">
        <f t="shared" ref="G44:H44" si="110">SUM(G35:G37)</f>
        <v>312275.05999999988</v>
      </c>
      <c r="H44" s="203">
        <f t="shared" si="110"/>
        <v>397927.66000000009</v>
      </c>
      <c r="I44" s="203">
        <f t="shared" ref="I44" si="111">SUM(I35:I37)</f>
        <v>401306.53999999992</v>
      </c>
      <c r="J44" s="203">
        <f t="shared" ref="J44:M44" si="112">SUM(J35:J37)</f>
        <v>370175.25</v>
      </c>
      <c r="K44" s="203">
        <f t="shared" ref="K44:L44" si="113">SUM(K35:K37)</f>
        <v>378308.29999999981</v>
      </c>
      <c r="L44" s="203">
        <f t="shared" si="113"/>
        <v>363918.54</v>
      </c>
      <c r="M44" s="203">
        <f t="shared" si="112"/>
        <v>341065.32999999973</v>
      </c>
      <c r="N44" s="3" t="str">
        <f>IF(N37="","",SUM(N35:N37))</f>
        <v/>
      </c>
      <c r="O44" s="67" t="str">
        <f t="shared" si="80"/>
        <v/>
      </c>
      <c r="Q44" s="134" t="s">
        <v>87</v>
      </c>
      <c r="R44" s="25">
        <f>SUM(R35:R37)</f>
        <v>91499.962999999989</v>
      </c>
      <c r="S44" s="203">
        <f>SUM(S35:S37)</f>
        <v>94301.094000000012</v>
      </c>
      <c r="T44" s="203">
        <f>SUM(T35:T37)</f>
        <v>95143.493000000002</v>
      </c>
      <c r="U44" s="203">
        <f t="shared" ref="U44:V44" si="114">SUM(U35:U37)</f>
        <v>95010.713999999993</v>
      </c>
      <c r="V44" s="203">
        <f t="shared" si="114"/>
        <v>96933.330000000016</v>
      </c>
      <c r="W44" s="203">
        <f t="shared" ref="W44:X44" si="115">SUM(W35:W37)</f>
        <v>97029.099999999919</v>
      </c>
      <c r="X44" s="203">
        <f t="shared" si="115"/>
        <v>103464.25199999993</v>
      </c>
      <c r="Y44" s="203">
        <f t="shared" ref="Y44" si="116">SUM(Y35:Y37)</f>
        <v>101256.62400000007</v>
      </c>
      <c r="Z44" s="203">
        <f t="shared" ref="Z44:AC44" si="117">SUM(Z35:Z37)</f>
        <v>103099.24100000001</v>
      </c>
      <c r="AA44" s="203">
        <f t="shared" si="117"/>
        <v>114633.18400000001</v>
      </c>
      <c r="AB44" s="203">
        <f t="shared" ref="AB44" si="118">SUM(AB35:AB37)</f>
        <v>101186.17999999993</v>
      </c>
      <c r="AC44" s="203">
        <f t="shared" si="117"/>
        <v>98997.849999999977</v>
      </c>
      <c r="AD44" s="203"/>
      <c r="AE44" s="67" t="str">
        <f t="shared" si="81"/>
        <v/>
      </c>
      <c r="AG44" s="262">
        <f t="shared" si="82"/>
        <v>2.613554504687233</v>
      </c>
      <c r="AH44" s="206">
        <f t="shared" si="82"/>
        <v>2.3424497621770386</v>
      </c>
      <c r="AI44" s="206">
        <f t="shared" si="97"/>
        <v>2.1934914163029777</v>
      </c>
      <c r="AJ44" s="206">
        <f t="shared" si="97"/>
        <v>2.5000222082189993</v>
      </c>
      <c r="AK44" s="206">
        <f t="shared" si="97"/>
        <v>2.9649140037776966</v>
      </c>
      <c r="AL44" s="206">
        <f t="shared" si="97"/>
        <v>3.1071677642140223</v>
      </c>
      <c r="AM44" s="206">
        <f t="shared" si="97"/>
        <v>2.6000769084511473</v>
      </c>
      <c r="AN44" s="206">
        <f t="shared" si="97"/>
        <v>2.5231740305054604</v>
      </c>
      <c r="AO44" s="206">
        <f t="shared" si="97"/>
        <v>2.7851467919586739</v>
      </c>
      <c r="AP44" s="206">
        <f t="shared" si="97"/>
        <v>3.0301524973150222</v>
      </c>
      <c r="AQ44" s="206">
        <f t="shared" si="97"/>
        <v>2.780462352921067</v>
      </c>
      <c r="AR44" s="206">
        <f t="shared" si="98"/>
        <v>2.9026066648287019</v>
      </c>
      <c r="AS44" s="206"/>
      <c r="AT44" s="67"/>
      <c r="AW44" s="135"/>
    </row>
    <row r="45" spans="1:49" ht="20.100000000000001" customHeight="1" thickBot="1" x14ac:dyDescent="0.3">
      <c r="A45" s="149" t="s">
        <v>88</v>
      </c>
      <c r="B45" s="260">
        <f>SUM(B38:B40)</f>
        <v>427021.0799999999</v>
      </c>
      <c r="C45" s="204">
        <f>SUM(C38:C40)</f>
        <v>480037.80000000005</v>
      </c>
      <c r="D45" s="204">
        <f>IF(D40="","",SUM(D38:D40))</f>
        <v>581834.22999999986</v>
      </c>
      <c r="E45" s="204">
        <f t="shared" ref="E45:F45" si="119">IF(E40="","",SUM(E38:E40))</f>
        <v>407657.96999999974</v>
      </c>
      <c r="F45" s="204">
        <f t="shared" si="119"/>
        <v>389896.20999999979</v>
      </c>
      <c r="G45" s="204">
        <f t="shared" ref="G45:N45" si="120">IF(G40="","",SUM(G38:G40))</f>
        <v>414494.53</v>
      </c>
      <c r="H45" s="204">
        <f t="shared" si="120"/>
        <v>445352.96000000014</v>
      </c>
      <c r="I45" s="204">
        <f t="shared" ref="I45" si="121">IF(I40="","",SUM(I38:I40))</f>
        <v>520911.64999999973</v>
      </c>
      <c r="J45" s="204">
        <f t="shared" ref="J45:M45" si="122">IF(J40="","",SUM(J38:J40))</f>
        <v>447178.6</v>
      </c>
      <c r="K45" s="204">
        <f t="shared" ref="K45:L45" si="123">IF(K40="","",SUM(K38:K40))</f>
        <v>436294.14999999967</v>
      </c>
      <c r="L45" s="204">
        <f t="shared" si="123"/>
        <v>375280.25999999972</v>
      </c>
      <c r="M45" s="204">
        <f t="shared" si="122"/>
        <v>392094.47999999981</v>
      </c>
      <c r="N45" s="150" t="str">
        <f t="shared" si="120"/>
        <v/>
      </c>
      <c r="O45" s="70" t="str">
        <f t="shared" si="80"/>
        <v/>
      </c>
      <c r="Q45" s="136" t="s">
        <v>88</v>
      </c>
      <c r="R45" s="27">
        <f>SUM(R38:R40)</f>
        <v>125441.85800000001</v>
      </c>
      <c r="S45" s="204">
        <f>SUM(S38:S40)</f>
        <v>126865.47399999999</v>
      </c>
      <c r="T45" s="204">
        <f>IF(T40="","",SUM(T38:T40))</f>
        <v>137614.27400000003</v>
      </c>
      <c r="U45" s="204">
        <f t="shared" ref="U45:V45" si="124">IF(U40="","",SUM(U38:U40))</f>
        <v>133283.21699999986</v>
      </c>
      <c r="V45" s="204">
        <f t="shared" si="124"/>
        <v>129217.92900000005</v>
      </c>
      <c r="W45" s="204">
        <f t="shared" ref="W45:X45" si="125">IF(W40="","",SUM(W38:W40))</f>
        <v>138507.0309999999</v>
      </c>
      <c r="X45" s="204">
        <f t="shared" si="125"/>
        <v>139017.64100000003</v>
      </c>
      <c r="Y45" s="204">
        <f t="shared" ref="Y45" si="126">IF(Y40="","",SUM(Y38:Y40))</f>
        <v>147745.076</v>
      </c>
      <c r="Z45" s="204">
        <f t="shared" ref="Z45:AD45" si="127">IF(Z40="","",SUM(Z38:Z40))</f>
        <v>144201.65400000001</v>
      </c>
      <c r="AA45" s="204">
        <f t="shared" si="127"/>
        <v>140364.57099999997</v>
      </c>
      <c r="AB45" s="204">
        <f t="shared" ref="AB45" si="128">IF(AB40="","",SUM(AB38:AB40))</f>
        <v>116333.356</v>
      </c>
      <c r="AC45" s="204">
        <f t="shared" si="127"/>
        <v>120924.17200000004</v>
      </c>
      <c r="AD45" s="204" t="str">
        <f t="shared" si="127"/>
        <v/>
      </c>
      <c r="AE45" s="70" t="str">
        <f t="shared" si="81"/>
        <v/>
      </c>
      <c r="AG45" s="264">
        <f t="shared" si="82"/>
        <v>2.9376034082439215</v>
      </c>
      <c r="AH45" s="207">
        <f t="shared" si="82"/>
        <v>2.642822586054681</v>
      </c>
      <c r="AI45" s="207">
        <f t="shared" ref="AI45:AQ45" si="129">IF(T40="","",(T45/D45)*10)</f>
        <v>2.3651800960558829</v>
      </c>
      <c r="AJ45" s="207">
        <f t="shared" si="129"/>
        <v>3.2694863539648189</v>
      </c>
      <c r="AK45" s="207">
        <f t="shared" si="129"/>
        <v>3.3141622228130947</v>
      </c>
      <c r="AL45" s="207">
        <f t="shared" si="129"/>
        <v>3.3415888745262787</v>
      </c>
      <c r="AM45" s="207">
        <f t="shared" si="129"/>
        <v>3.1215160442629593</v>
      </c>
      <c r="AN45" s="207">
        <f t="shared" si="129"/>
        <v>2.8362789736032989</v>
      </c>
      <c r="AO45" s="207">
        <f t="shared" si="129"/>
        <v>3.2246993483140747</v>
      </c>
      <c r="AP45" s="207">
        <f t="shared" si="129"/>
        <v>3.2172003910664415</v>
      </c>
      <c r="AQ45" s="207">
        <f t="shared" si="129"/>
        <v>3.0999060808580792</v>
      </c>
      <c r="AR45" s="207">
        <f>IF(AC40="","",(AC45/M45)*10)</f>
        <v>3.0840569854490196</v>
      </c>
      <c r="AS45" s="207" t="str">
        <f>IF(AD40="","",(AD45/N45)*10)</f>
        <v/>
      </c>
      <c r="AT45" s="70"/>
      <c r="AW45" s="135"/>
    </row>
    <row r="46" spans="1:49" x14ac:dyDescent="0.25"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W46" s="135"/>
    </row>
    <row r="47" spans="1:49" ht="15.75" thickBot="1" x14ac:dyDescent="0.3">
      <c r="O47" s="130" t="s">
        <v>1</v>
      </c>
      <c r="AE47" s="174">
        <v>1000</v>
      </c>
      <c r="AT47" s="174" t="s">
        <v>47</v>
      </c>
      <c r="AW47" s="135"/>
    </row>
    <row r="48" spans="1:49" ht="20.100000000000001" customHeight="1" x14ac:dyDescent="0.25">
      <c r="A48" s="403" t="s">
        <v>15</v>
      </c>
      <c r="B48" s="405" t="s">
        <v>72</v>
      </c>
      <c r="C48" s="406"/>
      <c r="D48" s="406"/>
      <c r="E48" s="406"/>
      <c r="F48" s="406"/>
      <c r="G48" s="406"/>
      <c r="H48" s="406"/>
      <c r="I48" s="406"/>
      <c r="J48" s="406"/>
      <c r="K48" s="406"/>
      <c r="L48" s="406"/>
      <c r="M48" s="406"/>
      <c r="N48" s="407"/>
      <c r="O48" s="408" t="s">
        <v>122</v>
      </c>
      <c r="Q48" s="410" t="s">
        <v>3</v>
      </c>
      <c r="R48" s="412" t="s">
        <v>72</v>
      </c>
      <c r="S48" s="406"/>
      <c r="T48" s="406"/>
      <c r="U48" s="406"/>
      <c r="V48" s="406"/>
      <c r="W48" s="406"/>
      <c r="X48" s="406"/>
      <c r="Y48" s="406"/>
      <c r="Z48" s="406"/>
      <c r="AA48" s="406"/>
      <c r="AB48" s="406"/>
      <c r="AC48" s="406"/>
      <c r="AD48" s="407"/>
      <c r="AE48" s="408" t="s">
        <v>122</v>
      </c>
      <c r="AG48" s="412" t="s">
        <v>72</v>
      </c>
      <c r="AH48" s="406"/>
      <c r="AI48" s="406"/>
      <c r="AJ48" s="406"/>
      <c r="AK48" s="406"/>
      <c r="AL48" s="406"/>
      <c r="AM48" s="406"/>
      <c r="AN48" s="406"/>
      <c r="AO48" s="406"/>
      <c r="AP48" s="406"/>
      <c r="AQ48" s="406"/>
      <c r="AR48" s="406"/>
      <c r="AS48" s="407"/>
      <c r="AT48" s="408" t="str">
        <f>AE48</f>
        <v>D       2022/2021</v>
      </c>
      <c r="AW48" s="135"/>
    </row>
    <row r="49" spans="1:49" ht="20.100000000000001" customHeight="1" thickBot="1" x14ac:dyDescent="0.3">
      <c r="A49" s="404"/>
      <c r="B49" s="120">
        <v>2010</v>
      </c>
      <c r="C49" s="181">
        <v>2011</v>
      </c>
      <c r="D49" s="181">
        <v>2012</v>
      </c>
      <c r="E49" s="181">
        <v>2013</v>
      </c>
      <c r="F49" s="181">
        <v>2014</v>
      </c>
      <c r="G49" s="181">
        <v>2015</v>
      </c>
      <c r="H49" s="181">
        <v>2016</v>
      </c>
      <c r="I49" s="181">
        <v>2017</v>
      </c>
      <c r="J49" s="181">
        <v>2018</v>
      </c>
      <c r="K49" s="368">
        <v>2019</v>
      </c>
      <c r="L49" s="368">
        <v>2020</v>
      </c>
      <c r="M49" s="368">
        <v>2021</v>
      </c>
      <c r="N49" s="179">
        <v>2022</v>
      </c>
      <c r="O49" s="409"/>
      <c r="Q49" s="411"/>
      <c r="R49" s="31">
        <v>2010</v>
      </c>
      <c r="S49" s="181">
        <v>2011</v>
      </c>
      <c r="T49" s="181">
        <v>2012</v>
      </c>
      <c r="U49" s="181">
        <v>2013</v>
      </c>
      <c r="V49" s="181">
        <v>2014</v>
      </c>
      <c r="W49" s="181">
        <v>2015</v>
      </c>
      <c r="X49" s="181">
        <v>2016</v>
      </c>
      <c r="Y49" s="181">
        <v>2017</v>
      </c>
      <c r="Z49" s="181">
        <v>2018</v>
      </c>
      <c r="AA49" s="181">
        <v>2019</v>
      </c>
      <c r="AB49" s="181">
        <v>2020</v>
      </c>
      <c r="AC49" s="181">
        <v>2021</v>
      </c>
      <c r="AD49" s="179">
        <v>2022</v>
      </c>
      <c r="AE49" s="409"/>
      <c r="AG49" s="31">
        <v>2010</v>
      </c>
      <c r="AH49" s="181">
        <v>2011</v>
      </c>
      <c r="AI49" s="181">
        <v>2012</v>
      </c>
      <c r="AJ49" s="181">
        <v>2013</v>
      </c>
      <c r="AK49" s="181">
        <v>2014</v>
      </c>
      <c r="AL49" s="181">
        <v>2015</v>
      </c>
      <c r="AM49" s="181">
        <v>2017</v>
      </c>
      <c r="AN49" s="181">
        <v>2017</v>
      </c>
      <c r="AO49" s="181">
        <v>2018</v>
      </c>
      <c r="AP49" s="181">
        <v>2019</v>
      </c>
      <c r="AQ49" s="181">
        <v>2020</v>
      </c>
      <c r="AR49" s="181">
        <v>2021</v>
      </c>
      <c r="AS49" s="179">
        <v>2022</v>
      </c>
      <c r="AT49" s="409"/>
      <c r="AW49" s="135"/>
    </row>
    <row r="50" spans="1:49" ht="3" customHeight="1" thickBot="1" x14ac:dyDescent="0.3">
      <c r="A50" s="132" t="s">
        <v>90</v>
      </c>
      <c r="B50" s="131"/>
      <c r="C50" s="131"/>
      <c r="D50" s="131"/>
      <c r="E50" s="131"/>
      <c r="F50" s="131"/>
      <c r="G50" s="131"/>
      <c r="H50" s="131"/>
      <c r="I50" s="131"/>
      <c r="J50" s="369"/>
      <c r="K50" s="131"/>
      <c r="L50" s="131"/>
      <c r="M50" s="131"/>
      <c r="N50" s="131"/>
      <c r="O50" s="175"/>
      <c r="P50" s="8"/>
      <c r="Q50" s="132"/>
      <c r="R50" s="154">
        <v>2010</v>
      </c>
      <c r="S50" s="154">
        <v>2011</v>
      </c>
      <c r="T50" s="154">
        <v>2012</v>
      </c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73"/>
      <c r="AF50" s="8"/>
      <c r="AG50" s="154"/>
      <c r="AH50" s="154"/>
      <c r="AI50" s="154"/>
      <c r="AJ50" s="154"/>
      <c r="AK50" s="154"/>
      <c r="AL50" s="154"/>
      <c r="AM50" s="154"/>
      <c r="AN50" s="154"/>
      <c r="AO50" s="154"/>
      <c r="AP50" s="154"/>
      <c r="AQ50" s="154"/>
      <c r="AR50" s="154"/>
      <c r="AS50" s="154"/>
      <c r="AT50" s="175"/>
      <c r="AW50" s="135"/>
    </row>
    <row r="51" spans="1:49" ht="20.100000000000001" customHeight="1" x14ac:dyDescent="0.25">
      <c r="A51" s="147" t="s">
        <v>73</v>
      </c>
      <c r="B51" s="142">
        <v>77038.130000000048</v>
      </c>
      <c r="C51" s="202">
        <v>75617.27</v>
      </c>
      <c r="D51" s="202">
        <v>113844.10000000002</v>
      </c>
      <c r="E51" s="202">
        <v>93610.949999999983</v>
      </c>
      <c r="F51" s="202">
        <v>94388.039999999921</v>
      </c>
      <c r="G51" s="202">
        <v>91436.9399999999</v>
      </c>
      <c r="H51" s="202">
        <v>70145.979999999967</v>
      </c>
      <c r="I51" s="202">
        <v>96670.400000000038</v>
      </c>
      <c r="J51" s="202">
        <v>86690.71</v>
      </c>
      <c r="K51" s="278">
        <v>102746.46999999988</v>
      </c>
      <c r="L51" s="278">
        <v>136996.50000000012</v>
      </c>
      <c r="M51" s="278">
        <v>121653.88999999988</v>
      </c>
      <c r="N51" s="139">
        <v>128704.91999999974</v>
      </c>
      <c r="O51" s="76">
        <f>IF(N51="","",(N51-M51)/M51)</f>
        <v>5.7959757801413998E-2</v>
      </c>
      <c r="Q51" s="134" t="s">
        <v>73</v>
      </c>
      <c r="R51" s="142">
        <v>14178.058999999999</v>
      </c>
      <c r="S51" s="202">
        <v>16344.844999999999</v>
      </c>
      <c r="T51" s="202">
        <v>18481.169000000002</v>
      </c>
      <c r="U51" s="202">
        <v>20000.632999999987</v>
      </c>
      <c r="V51" s="202">
        <v>18045.733999999989</v>
      </c>
      <c r="W51" s="202">
        <v>19063.57499999999</v>
      </c>
      <c r="X51" s="202">
        <v>17884.870999999992</v>
      </c>
      <c r="Y51" s="202">
        <v>22256.164000000001</v>
      </c>
      <c r="Z51" s="202">
        <v>22751.996999999999</v>
      </c>
      <c r="AA51" s="202">
        <v>25859.545000000013</v>
      </c>
      <c r="AB51" s="202">
        <v>35304.031000000017</v>
      </c>
      <c r="AC51" s="202">
        <v>29868.909000000011</v>
      </c>
      <c r="AD51" s="139">
        <v>35728.662999999979</v>
      </c>
      <c r="AE51" s="76">
        <f>IF(AD51="","",(AD51-AC51)/AC51)</f>
        <v>0.1961823915295991</v>
      </c>
      <c r="AG51" s="261">
        <f t="shared" ref="AG51:AG60" si="130">(R51/B51)*10</f>
        <v>1.8403950095881081</v>
      </c>
      <c r="AH51" s="205">
        <f t="shared" ref="AH51:AH60" si="131">(S51/C51)*10</f>
        <v>2.1615227579625658</v>
      </c>
      <c r="AI51" s="205">
        <f t="shared" ref="AI51:AI60" si="132">(T51/D51)*10</f>
        <v>1.6233752122420044</v>
      </c>
      <c r="AJ51" s="205">
        <f t="shared" ref="AJ51:AJ60" si="133">(U51/E51)*10</f>
        <v>2.1365698136809841</v>
      </c>
      <c r="AK51" s="205">
        <f t="shared" ref="AK51:AK60" si="134">(V51/F51)*10</f>
        <v>1.9118665881821473</v>
      </c>
      <c r="AL51" s="205">
        <f t="shared" ref="AL51:AL60" si="135">(W51/G51)*10</f>
        <v>2.084887683249244</v>
      </c>
      <c r="AM51" s="205">
        <f t="shared" ref="AM51:AM60" si="136">(X51/H51)*10</f>
        <v>2.5496644283820684</v>
      </c>
      <c r="AN51" s="205">
        <f t="shared" ref="AN51:AN60" si="137">(Y51/I51)*10</f>
        <v>2.3022728777371348</v>
      </c>
      <c r="AO51" s="205">
        <f t="shared" ref="AO51:AO60" si="138">(Z51/J51)*10</f>
        <v>2.6245023255663726</v>
      </c>
      <c r="AP51" s="205">
        <f t="shared" ref="AP51:AQ60" si="139">(AA51/K51)*10</f>
        <v>2.5168305052232003</v>
      </c>
      <c r="AQ51" s="205">
        <f t="shared" si="139"/>
        <v>2.5770024051709339</v>
      </c>
      <c r="AR51" s="205">
        <f t="shared" ref="AR51:AR60" si="140">(AC51/M51)*10</f>
        <v>2.4552366554000074</v>
      </c>
      <c r="AS51" s="205">
        <f t="shared" ref="AS51" si="141">(AD51/N51)*10</f>
        <v>2.7760137685490225</v>
      </c>
      <c r="AT51" s="76">
        <f t="shared" ref="AT51" si="142">IF(AS51="","",(AS51-AR51)/AR51)</f>
        <v>0.13065018088724897</v>
      </c>
      <c r="AW51" s="135"/>
    </row>
    <row r="52" spans="1:49" ht="20.100000000000001" customHeight="1" x14ac:dyDescent="0.25">
      <c r="A52" s="148" t="s">
        <v>74</v>
      </c>
      <c r="B52" s="144">
        <v>72819.339999999982</v>
      </c>
      <c r="C52" s="203">
        <v>87274.840000000011</v>
      </c>
      <c r="D52" s="203">
        <v>101727.20000000001</v>
      </c>
      <c r="E52" s="203">
        <v>110658.78999999996</v>
      </c>
      <c r="F52" s="203">
        <v>109991.49999999996</v>
      </c>
      <c r="G52" s="203">
        <v>92866.790000000066</v>
      </c>
      <c r="H52" s="203">
        <v>72567.640000000072</v>
      </c>
      <c r="I52" s="203">
        <v>85040.37</v>
      </c>
      <c r="J52" s="203">
        <v>97721.83</v>
      </c>
      <c r="K52" s="276">
        <v>111683.34999999996</v>
      </c>
      <c r="L52" s="276">
        <v>113066.83</v>
      </c>
      <c r="M52" s="276">
        <v>124588.11999999995</v>
      </c>
      <c r="N52" s="3"/>
      <c r="O52" s="67" t="str">
        <f t="shared" ref="O52:O67" si="143">IF(N52="","",(N52-M52)/M52)</f>
        <v/>
      </c>
      <c r="Q52" s="134" t="s">
        <v>74</v>
      </c>
      <c r="R52" s="144">
        <v>14439.179</v>
      </c>
      <c r="S52" s="203">
        <v>17444.693999999992</v>
      </c>
      <c r="T52" s="203">
        <v>20090.994000000017</v>
      </c>
      <c r="U52" s="203">
        <v>22514.599000000009</v>
      </c>
      <c r="V52" s="203">
        <v>22065.344000000008</v>
      </c>
      <c r="W52" s="203">
        <v>19101.218999999997</v>
      </c>
      <c r="X52" s="203">
        <v>19254.929999999989</v>
      </c>
      <c r="Y52" s="203">
        <v>22517.317999999988</v>
      </c>
      <c r="Z52" s="203">
        <v>25713.953000000001</v>
      </c>
      <c r="AA52" s="203">
        <v>28323.108</v>
      </c>
      <c r="AB52" s="203">
        <v>28077.08600000001</v>
      </c>
      <c r="AC52" s="203">
        <v>31625.220999999987</v>
      </c>
      <c r="AD52" s="3"/>
      <c r="AE52" s="67" t="str">
        <f t="shared" ref="AE52:AE67" si="144">IF(AD52="","",(AD52-AC52)/AC52)</f>
        <v/>
      </c>
      <c r="AG52" s="262">
        <f t="shared" si="130"/>
        <v>1.9828769390109828</v>
      </c>
      <c r="AH52" s="206">
        <f t="shared" si="131"/>
        <v>1.9988227993313985</v>
      </c>
      <c r="AI52" s="206">
        <f t="shared" si="132"/>
        <v>1.9749874173279136</v>
      </c>
      <c r="AJ52" s="206">
        <f t="shared" si="133"/>
        <v>2.0345965286625685</v>
      </c>
      <c r="AK52" s="206">
        <f t="shared" si="134"/>
        <v>2.0060953800975545</v>
      </c>
      <c r="AL52" s="206">
        <f t="shared" si="135"/>
        <v>2.0568406639230217</v>
      </c>
      <c r="AM52" s="206">
        <f t="shared" si="136"/>
        <v>2.6533769046368283</v>
      </c>
      <c r="AN52" s="206">
        <f t="shared" si="137"/>
        <v>2.647838667682183</v>
      </c>
      <c r="AO52" s="206">
        <f t="shared" si="138"/>
        <v>2.631341738074287</v>
      </c>
      <c r="AP52" s="206">
        <f t="shared" si="139"/>
        <v>2.536018842558001</v>
      </c>
      <c r="AQ52" s="206">
        <f t="shared" si="139"/>
        <v>2.4832292547690611</v>
      </c>
      <c r="AR52" s="206">
        <f t="shared" si="140"/>
        <v>2.5383817493995413</v>
      </c>
      <c r="AS52" s="206"/>
      <c r="AT52" s="67"/>
      <c r="AW52" s="135"/>
    </row>
    <row r="53" spans="1:49" ht="20.100000000000001" customHeight="1" x14ac:dyDescent="0.25">
      <c r="A53" s="148" t="s">
        <v>75</v>
      </c>
      <c r="B53" s="144">
        <v>84633.959999999977</v>
      </c>
      <c r="C53" s="203">
        <v>105231.42000000006</v>
      </c>
      <c r="D53" s="203">
        <v>125552.12000000001</v>
      </c>
      <c r="E53" s="203">
        <v>103316.65999999999</v>
      </c>
      <c r="F53" s="203">
        <v>107623.27999999997</v>
      </c>
      <c r="G53" s="203">
        <v>129782.01999999996</v>
      </c>
      <c r="H53" s="203">
        <v>82471.939999999886</v>
      </c>
      <c r="I53" s="203">
        <v>109657.74999999996</v>
      </c>
      <c r="J53" s="203">
        <v>106502.67</v>
      </c>
      <c r="K53" s="276">
        <v>100151.61999999988</v>
      </c>
      <c r="L53" s="276">
        <v>137560.88999999996</v>
      </c>
      <c r="M53" s="276">
        <v>160508.8499999998</v>
      </c>
      <c r="N53" s="3"/>
      <c r="O53" s="67" t="str">
        <f t="shared" si="143"/>
        <v/>
      </c>
      <c r="Q53" s="134" t="s">
        <v>75</v>
      </c>
      <c r="R53" s="144">
        <v>16992.152000000002</v>
      </c>
      <c r="S53" s="203">
        <v>19273.382000000009</v>
      </c>
      <c r="T53" s="203">
        <v>22749.488000000016</v>
      </c>
      <c r="U53" s="203">
        <v>20836.083999999995</v>
      </c>
      <c r="V53" s="203">
        <v>21337.534000000003</v>
      </c>
      <c r="W53" s="203">
        <v>27425.90399999998</v>
      </c>
      <c r="X53" s="203">
        <v>21464.642000000003</v>
      </c>
      <c r="Y53" s="203">
        <v>29322.409999999974</v>
      </c>
      <c r="Z53" s="203">
        <v>27877.649000000001</v>
      </c>
      <c r="AA53" s="203">
        <v>26138.823000000029</v>
      </c>
      <c r="AB53" s="203">
        <v>35987.321000000011</v>
      </c>
      <c r="AC53" s="203">
        <v>45551.675999999985</v>
      </c>
      <c r="AD53" s="3"/>
      <c r="AE53" s="67" t="str">
        <f t="shared" si="144"/>
        <v/>
      </c>
      <c r="AG53" s="262">
        <f t="shared" si="130"/>
        <v>2.0077226683000542</v>
      </c>
      <c r="AH53" s="206">
        <f t="shared" si="131"/>
        <v>1.8315235126543004</v>
      </c>
      <c r="AI53" s="206">
        <f t="shared" si="132"/>
        <v>1.8119557041330736</v>
      </c>
      <c r="AJ53" s="206">
        <f t="shared" si="133"/>
        <v>2.0167206334389824</v>
      </c>
      <c r="AK53" s="206">
        <f t="shared" si="134"/>
        <v>1.9826132412987234</v>
      </c>
      <c r="AL53" s="206">
        <f t="shared" si="135"/>
        <v>2.113228319300315</v>
      </c>
      <c r="AM53" s="206">
        <f t="shared" si="136"/>
        <v>2.602660007755369</v>
      </c>
      <c r="AN53" s="206">
        <f t="shared" si="137"/>
        <v>2.6739934021991134</v>
      </c>
      <c r="AO53" s="206">
        <f t="shared" si="138"/>
        <v>2.617554001228326</v>
      </c>
      <c r="AP53" s="206">
        <f t="shared" si="139"/>
        <v>2.609925131515602</v>
      </c>
      <c r="AQ53" s="206">
        <f t="shared" si="139"/>
        <v>2.6161012043466729</v>
      </c>
      <c r="AR53" s="206">
        <f t="shared" si="140"/>
        <v>2.8379541688822791</v>
      </c>
      <c r="AS53" s="206"/>
      <c r="AT53" s="67"/>
      <c r="AW53" s="135"/>
    </row>
    <row r="54" spans="1:49" ht="20.100000000000001" customHeight="1" x14ac:dyDescent="0.25">
      <c r="A54" s="148" t="s">
        <v>76</v>
      </c>
      <c r="B54" s="144">
        <v>86281.630000000092</v>
      </c>
      <c r="C54" s="203">
        <v>90571.82</v>
      </c>
      <c r="D54" s="203">
        <v>114496.53999999998</v>
      </c>
      <c r="E54" s="203">
        <v>127144.32000000001</v>
      </c>
      <c r="F54" s="203">
        <v>101418.98</v>
      </c>
      <c r="G54" s="203">
        <v>138312.82000000012</v>
      </c>
      <c r="H54" s="203">
        <v>88569.839999999909</v>
      </c>
      <c r="I54" s="203">
        <v>90108.859999999855</v>
      </c>
      <c r="J54" s="203">
        <v>116074.35</v>
      </c>
      <c r="K54" s="276">
        <v>110198.37999999993</v>
      </c>
      <c r="L54" s="276">
        <v>117688.19999999992</v>
      </c>
      <c r="M54" s="276">
        <v>152839.19999999987</v>
      </c>
      <c r="N54" s="3"/>
      <c r="O54" s="67" t="str">
        <f t="shared" si="143"/>
        <v/>
      </c>
      <c r="Q54" s="134" t="s">
        <v>76</v>
      </c>
      <c r="R54" s="144">
        <v>16453.240000000009</v>
      </c>
      <c r="S54" s="203">
        <v>17348.706999999995</v>
      </c>
      <c r="T54" s="203">
        <v>21481.076000000001</v>
      </c>
      <c r="U54" s="203">
        <v>23047.187999999995</v>
      </c>
      <c r="V54" s="203">
        <v>22346.683000000005</v>
      </c>
      <c r="W54" s="203">
        <v>26898.605999999982</v>
      </c>
      <c r="X54" s="203">
        <v>21576.277000000009</v>
      </c>
      <c r="Y54" s="203">
        <v>21389.478000000017</v>
      </c>
      <c r="Z54" s="203">
        <v>27604.588</v>
      </c>
      <c r="AA54" s="203">
        <v>27317.737999999994</v>
      </c>
      <c r="AB54" s="203">
        <v>32348.051999999996</v>
      </c>
      <c r="AC54" s="203">
        <v>41483.519999999982</v>
      </c>
      <c r="AD54" s="3"/>
      <c r="AE54" s="67" t="str">
        <f t="shared" si="144"/>
        <v/>
      </c>
      <c r="AG54" s="262">
        <f t="shared" si="130"/>
        <v>1.9069227134443323</v>
      </c>
      <c r="AH54" s="206">
        <f t="shared" si="131"/>
        <v>1.915464103514757</v>
      </c>
      <c r="AI54" s="206">
        <f t="shared" si="132"/>
        <v>1.8761332001822941</v>
      </c>
      <c r="AJ54" s="206">
        <f t="shared" si="133"/>
        <v>1.8126793237794652</v>
      </c>
      <c r="AK54" s="206">
        <f t="shared" si="134"/>
        <v>2.2034024597762674</v>
      </c>
      <c r="AL54" s="206">
        <f t="shared" si="135"/>
        <v>1.9447659298682476</v>
      </c>
      <c r="AM54" s="206">
        <f t="shared" si="136"/>
        <v>2.43607496637682</v>
      </c>
      <c r="AN54" s="206">
        <f t="shared" si="137"/>
        <v>2.3737374992869791</v>
      </c>
      <c r="AO54" s="206">
        <f t="shared" si="138"/>
        <v>2.3781815706915439</v>
      </c>
      <c r="AP54" s="206">
        <f t="shared" si="139"/>
        <v>2.4789600355286541</v>
      </c>
      <c r="AQ54" s="206">
        <f t="shared" si="139"/>
        <v>2.7486232264577093</v>
      </c>
      <c r="AR54" s="206">
        <f t="shared" si="140"/>
        <v>2.7141937408727617</v>
      </c>
      <c r="AS54" s="206"/>
      <c r="AT54" s="67"/>
      <c r="AW54" s="135"/>
    </row>
    <row r="55" spans="1:49" ht="20.100000000000001" customHeight="1" x14ac:dyDescent="0.25">
      <c r="A55" s="148" t="s">
        <v>77</v>
      </c>
      <c r="B55" s="144">
        <v>103881.57000000004</v>
      </c>
      <c r="C55" s="203">
        <v>116719.58999999998</v>
      </c>
      <c r="D55" s="203">
        <v>131645.18999999994</v>
      </c>
      <c r="E55" s="203">
        <v>124200.61000000002</v>
      </c>
      <c r="F55" s="203">
        <v>115003.54999999996</v>
      </c>
      <c r="G55" s="203">
        <v>101873.18999999994</v>
      </c>
      <c r="H55" s="203">
        <v>98498.06999999992</v>
      </c>
      <c r="I55" s="203">
        <v>125707.18999999987</v>
      </c>
      <c r="J55" s="203">
        <v>118085.03</v>
      </c>
      <c r="K55" s="276">
        <v>138059.79999999987</v>
      </c>
      <c r="L55" s="276">
        <v>116199.34999999993</v>
      </c>
      <c r="M55" s="276">
        <v>158667.07999999999</v>
      </c>
      <c r="N55" s="3"/>
      <c r="O55" s="67" t="str">
        <f t="shared" si="143"/>
        <v/>
      </c>
      <c r="Q55" s="134" t="s">
        <v>77</v>
      </c>
      <c r="R55" s="144">
        <v>18200.404999999999</v>
      </c>
      <c r="S55" s="203">
        <v>20446.271000000008</v>
      </c>
      <c r="T55" s="203">
        <v>22726.202999999998</v>
      </c>
      <c r="U55" s="203">
        <v>24859.089999999986</v>
      </c>
      <c r="V55" s="203">
        <v>23995.31</v>
      </c>
      <c r="W55" s="203">
        <v>23727.782000000003</v>
      </c>
      <c r="X55" s="203">
        <v>22966.652000000002</v>
      </c>
      <c r="Y55" s="203">
        <v>30743.068000000036</v>
      </c>
      <c r="Z55" s="203">
        <v>29718.337</v>
      </c>
      <c r="AA55" s="203">
        <v>31960.788000000026</v>
      </c>
      <c r="AB55" s="203">
        <v>29316.248000000011</v>
      </c>
      <c r="AC55" s="203">
        <v>42079.479000000065</v>
      </c>
      <c r="AD55" s="3"/>
      <c r="AE55" s="67" t="str">
        <f t="shared" si="144"/>
        <v/>
      </c>
      <c r="AG55" s="262">
        <f t="shared" si="130"/>
        <v>1.7520340711061637</v>
      </c>
      <c r="AH55" s="206">
        <f t="shared" si="131"/>
        <v>1.7517428736684229</v>
      </c>
      <c r="AI55" s="206">
        <f t="shared" si="132"/>
        <v>1.726322321385233</v>
      </c>
      <c r="AJ55" s="206">
        <f t="shared" si="133"/>
        <v>2.0015272066699175</v>
      </c>
      <c r="AK55" s="206">
        <f t="shared" si="134"/>
        <v>2.0864842867894087</v>
      </c>
      <c r="AL55" s="206">
        <f t="shared" si="135"/>
        <v>2.3291488172697856</v>
      </c>
      <c r="AM55" s="206">
        <f t="shared" si="136"/>
        <v>2.331685483786639</v>
      </c>
      <c r="AN55" s="206">
        <f t="shared" si="137"/>
        <v>2.4456093561553693</v>
      </c>
      <c r="AO55" s="206">
        <f t="shared" si="138"/>
        <v>2.5166896261109475</v>
      </c>
      <c r="AP55" s="206">
        <f t="shared" si="139"/>
        <v>2.3149959655163963</v>
      </c>
      <c r="AQ55" s="206">
        <f t="shared" si="139"/>
        <v>2.5229270215366979</v>
      </c>
      <c r="AR55" s="206">
        <f t="shared" si="140"/>
        <v>2.6520610954711001</v>
      </c>
      <c r="AS55" s="206"/>
      <c r="AT55" s="67"/>
      <c r="AW55" s="135"/>
    </row>
    <row r="56" spans="1:49" ht="20.100000000000001" customHeight="1" x14ac:dyDescent="0.25">
      <c r="A56" s="148" t="s">
        <v>78</v>
      </c>
      <c r="B56" s="144">
        <v>80469.45</v>
      </c>
      <c r="C56" s="203">
        <v>123040.03000000013</v>
      </c>
      <c r="D56" s="203">
        <v>125120.51999999996</v>
      </c>
      <c r="E56" s="203">
        <v>89935.11</v>
      </c>
      <c r="F56" s="203">
        <v>114563.67999999995</v>
      </c>
      <c r="G56" s="203">
        <v>112203.61000000006</v>
      </c>
      <c r="H56" s="203">
        <v>84181.98000000001</v>
      </c>
      <c r="I56" s="203">
        <v>122243.79999999989</v>
      </c>
      <c r="J56" s="203">
        <v>107462.64</v>
      </c>
      <c r="K56" s="276">
        <v>99905.849999999889</v>
      </c>
      <c r="L56" s="276">
        <v>139118.61999999991</v>
      </c>
      <c r="M56" s="276">
        <v>143853.57999999996</v>
      </c>
      <c r="N56" s="3"/>
      <c r="O56" s="67" t="str">
        <f t="shared" si="143"/>
        <v/>
      </c>
      <c r="Q56" s="134" t="s">
        <v>78</v>
      </c>
      <c r="R56" s="144">
        <v>17415.862000000005</v>
      </c>
      <c r="S56" s="203">
        <v>20004.232999999982</v>
      </c>
      <c r="T56" s="203">
        <v>23077.424999999992</v>
      </c>
      <c r="U56" s="203">
        <v>20396.612000000005</v>
      </c>
      <c r="V56" s="203">
        <v>22655.134000000016</v>
      </c>
      <c r="W56" s="203">
        <v>25022.574999999983</v>
      </c>
      <c r="X56" s="203">
        <v>20750.199000000015</v>
      </c>
      <c r="Y56" s="203">
        <v>28108.851999999995</v>
      </c>
      <c r="Z56" s="203">
        <v>27267.624</v>
      </c>
      <c r="AA56" s="203">
        <v>25611.110000000004</v>
      </c>
      <c r="AB56" s="203">
        <v>32107.317999999985</v>
      </c>
      <c r="AC56" s="203">
        <v>37813.970000000023</v>
      </c>
      <c r="AD56" s="3"/>
      <c r="AE56" s="67" t="str">
        <f t="shared" si="144"/>
        <v/>
      </c>
      <c r="AG56" s="262">
        <f t="shared" si="130"/>
        <v>2.1642824699311363</v>
      </c>
      <c r="AH56" s="206">
        <f t="shared" si="131"/>
        <v>1.6258312843389231</v>
      </c>
      <c r="AI56" s="206">
        <f t="shared" si="132"/>
        <v>1.8444156881700937</v>
      </c>
      <c r="AJ56" s="206">
        <f t="shared" si="133"/>
        <v>2.2679253964330508</v>
      </c>
      <c r="AK56" s="206">
        <f t="shared" si="134"/>
        <v>1.9775145141985686</v>
      </c>
      <c r="AL56" s="206">
        <f t="shared" si="135"/>
        <v>2.2301042720461464</v>
      </c>
      <c r="AM56" s="206">
        <f t="shared" si="136"/>
        <v>2.4649217088977964</v>
      </c>
      <c r="AN56" s="206">
        <f t="shared" si="137"/>
        <v>2.2994092133916011</v>
      </c>
      <c r="AO56" s="206">
        <f t="shared" si="138"/>
        <v>2.5374049995421668</v>
      </c>
      <c r="AP56" s="206">
        <f t="shared" si="139"/>
        <v>2.5635245583717103</v>
      </c>
      <c r="AQ56" s="206">
        <f t="shared" si="139"/>
        <v>2.3079094660369694</v>
      </c>
      <c r="AR56" s="206">
        <f t="shared" si="140"/>
        <v>2.6286429576518033</v>
      </c>
      <c r="AS56" s="206"/>
      <c r="AT56" s="67"/>
      <c r="AW56" s="135"/>
    </row>
    <row r="57" spans="1:49" ht="20.100000000000001" customHeight="1" x14ac:dyDescent="0.25">
      <c r="A57" s="148" t="s">
        <v>79</v>
      </c>
      <c r="B57" s="144">
        <v>121245.22000000007</v>
      </c>
      <c r="C57" s="203">
        <v>148123.03999999998</v>
      </c>
      <c r="D57" s="203">
        <v>145034.51999999987</v>
      </c>
      <c r="E57" s="203">
        <v>118029.58</v>
      </c>
      <c r="F57" s="203">
        <v>152352.9499999999</v>
      </c>
      <c r="G57" s="203">
        <v>143202.34999999995</v>
      </c>
      <c r="H57" s="203">
        <v>113759.98999999999</v>
      </c>
      <c r="I57" s="203">
        <v>109766.18999999993</v>
      </c>
      <c r="J57" s="203">
        <v>119696.71</v>
      </c>
      <c r="K57" s="276">
        <v>134141.46999999994</v>
      </c>
      <c r="L57" s="276">
        <v>184285.92000000013</v>
      </c>
      <c r="M57" s="276">
        <v>166011.85000000006</v>
      </c>
      <c r="N57" s="3"/>
      <c r="O57" s="67" t="str">
        <f t="shared" si="143"/>
        <v/>
      </c>
      <c r="Q57" s="134" t="s">
        <v>79</v>
      </c>
      <c r="R57" s="144">
        <v>21585.097000000031</v>
      </c>
      <c r="S57" s="203">
        <v>27388.943999999978</v>
      </c>
      <c r="T57" s="203">
        <v>30041.980000000014</v>
      </c>
      <c r="U57" s="203">
        <v>31158.237999999987</v>
      </c>
      <c r="V57" s="203">
        <v>32854.051000000014</v>
      </c>
      <c r="W57" s="203">
        <v>32382.404999999973</v>
      </c>
      <c r="X57" s="203">
        <v>26168.737000000016</v>
      </c>
      <c r="Y57" s="203">
        <v>29583.368000000006</v>
      </c>
      <c r="Z57" s="203">
        <v>33476.61</v>
      </c>
      <c r="AA57" s="203">
        <v>36683.536999999989</v>
      </c>
      <c r="AB57" s="203">
        <v>47305.887999999992</v>
      </c>
      <c r="AC57" s="203">
        <v>47712.990000000027</v>
      </c>
      <c r="AD57" s="3"/>
      <c r="AE57" s="67" t="str">
        <f t="shared" si="144"/>
        <v/>
      </c>
      <c r="AG57" s="262">
        <f t="shared" si="130"/>
        <v>1.78028436914874</v>
      </c>
      <c r="AH57" s="206">
        <f t="shared" si="131"/>
        <v>1.8490670998920886</v>
      </c>
      <c r="AI57" s="206">
        <f t="shared" si="132"/>
        <v>2.0713675613226452</v>
      </c>
      <c r="AJ57" s="206">
        <f t="shared" si="133"/>
        <v>2.6398668876056313</v>
      </c>
      <c r="AK57" s="206">
        <f t="shared" si="134"/>
        <v>2.1564433770399614</v>
      </c>
      <c r="AL57" s="206">
        <f t="shared" si="135"/>
        <v>2.2613040218962874</v>
      </c>
      <c r="AM57" s="206">
        <f t="shared" si="136"/>
        <v>2.3003462816760107</v>
      </c>
      <c r="AN57" s="206">
        <f t="shared" si="137"/>
        <v>2.695125703096739</v>
      </c>
      <c r="AO57" s="206">
        <f t="shared" si="138"/>
        <v>2.7967861439132284</v>
      </c>
      <c r="AP57" s="206">
        <f t="shared" si="139"/>
        <v>2.7346902490333531</v>
      </c>
      <c r="AQ57" s="206">
        <f t="shared" si="139"/>
        <v>2.5669833050728972</v>
      </c>
      <c r="AR57" s="206">
        <f t="shared" si="140"/>
        <v>2.8740713388833394</v>
      </c>
      <c r="AS57" s="206"/>
      <c r="AT57" s="67"/>
      <c r="AW57" s="135"/>
    </row>
    <row r="58" spans="1:49" ht="20.100000000000001" customHeight="1" x14ac:dyDescent="0.25">
      <c r="A58" s="148" t="s">
        <v>80</v>
      </c>
      <c r="B58" s="144">
        <v>103944.79999999996</v>
      </c>
      <c r="C58" s="203">
        <v>126697.19000000006</v>
      </c>
      <c r="D58" s="203">
        <v>128779.38999999998</v>
      </c>
      <c r="E58" s="203">
        <v>107220.34000000003</v>
      </c>
      <c r="F58" s="203">
        <v>93191.830000000045</v>
      </c>
      <c r="G58" s="203">
        <v>109094.74000000005</v>
      </c>
      <c r="H58" s="203">
        <v>96182.719999999987</v>
      </c>
      <c r="I58" s="203">
        <v>105906.66999999993</v>
      </c>
      <c r="J58" s="203">
        <v>100874.44</v>
      </c>
      <c r="K58" s="276">
        <v>95104.369999999879</v>
      </c>
      <c r="L58" s="276">
        <v>125189.41999999995</v>
      </c>
      <c r="M58" s="276">
        <v>143656.6999999999</v>
      </c>
      <c r="N58" s="3"/>
      <c r="O58" s="67" t="str">
        <f t="shared" si="143"/>
        <v/>
      </c>
      <c r="Q58" s="134" t="s">
        <v>80</v>
      </c>
      <c r="R58" s="144">
        <v>17333.093000000012</v>
      </c>
      <c r="S58" s="203">
        <v>19429.269</v>
      </c>
      <c r="T58" s="203">
        <v>22173.393</v>
      </c>
      <c r="U58" s="203">
        <v>23485.576000000015</v>
      </c>
      <c r="V58" s="203">
        <v>20594.052000000025</v>
      </c>
      <c r="W58" s="203">
        <v>21320.543000000012</v>
      </c>
      <c r="X58" s="203">
        <v>22518.471000000009</v>
      </c>
      <c r="Y58" s="203">
        <v>23832.374000000018</v>
      </c>
      <c r="Z58" s="203">
        <v>25445.677</v>
      </c>
      <c r="AA58" s="203">
        <v>24566.240999999998</v>
      </c>
      <c r="AB58" s="203">
        <v>31984.679000000015</v>
      </c>
      <c r="AC58" s="203">
        <v>35306.603999999999</v>
      </c>
      <c r="AD58" s="3"/>
      <c r="AE58" s="67" t="str">
        <f t="shared" si="144"/>
        <v/>
      </c>
      <c r="AG58" s="262">
        <f t="shared" si="130"/>
        <v>1.6675286305808483</v>
      </c>
      <c r="AH58" s="206">
        <f t="shared" si="131"/>
        <v>1.5335201199016324</v>
      </c>
      <c r="AI58" s="206">
        <f t="shared" si="132"/>
        <v>1.7218122402971472</v>
      </c>
      <c r="AJ58" s="206">
        <f t="shared" si="133"/>
        <v>2.1904030522566904</v>
      </c>
      <c r="AK58" s="206">
        <f t="shared" si="134"/>
        <v>2.2098559498187784</v>
      </c>
      <c r="AL58" s="206">
        <f t="shared" si="135"/>
        <v>1.9543144793232015</v>
      </c>
      <c r="AM58" s="206">
        <f t="shared" si="136"/>
        <v>2.3412179443459293</v>
      </c>
      <c r="AN58" s="206">
        <f t="shared" si="137"/>
        <v>2.250318511572504</v>
      </c>
      <c r="AO58" s="206">
        <f t="shared" si="138"/>
        <v>2.5225098647387783</v>
      </c>
      <c r="AP58" s="206">
        <f t="shared" si="139"/>
        <v>2.5830822495328061</v>
      </c>
      <c r="AQ58" s="206">
        <f t="shared" si="139"/>
        <v>2.554902722610267</v>
      </c>
      <c r="AR58" s="206">
        <f t="shared" si="140"/>
        <v>2.4577067411405125</v>
      </c>
      <c r="AS58" s="206"/>
      <c r="AT58" s="67"/>
      <c r="AW58" s="135"/>
    </row>
    <row r="59" spans="1:49" ht="20.100000000000001" customHeight="1" x14ac:dyDescent="0.25">
      <c r="A59" s="148" t="s">
        <v>81</v>
      </c>
      <c r="B59" s="144">
        <v>137727.64000000004</v>
      </c>
      <c r="C59" s="203">
        <v>135396.7600000001</v>
      </c>
      <c r="D59" s="203">
        <v>128850.10999999991</v>
      </c>
      <c r="E59" s="203">
        <v>149577.98000000007</v>
      </c>
      <c r="F59" s="203">
        <v>166278.61999999994</v>
      </c>
      <c r="G59" s="203">
        <v>139990.40999999989</v>
      </c>
      <c r="H59" s="203">
        <v>114966.93999999992</v>
      </c>
      <c r="I59" s="203">
        <v>120221.59999999985</v>
      </c>
      <c r="J59" s="203">
        <v>102458.58</v>
      </c>
      <c r="K59" s="276">
        <v>130379.02000000002</v>
      </c>
      <c r="L59" s="276">
        <v>176086.6500000002</v>
      </c>
      <c r="M59" s="276">
        <v>153087.39999999994</v>
      </c>
      <c r="N59" s="3"/>
      <c r="O59" s="67" t="str">
        <f t="shared" si="143"/>
        <v/>
      </c>
      <c r="Q59" s="134" t="s">
        <v>81</v>
      </c>
      <c r="R59" s="144">
        <v>27788.44999999999</v>
      </c>
      <c r="S59" s="203">
        <v>28869.683000000026</v>
      </c>
      <c r="T59" s="203">
        <v>26669.555999999982</v>
      </c>
      <c r="U59" s="203">
        <v>36191.052999999971</v>
      </c>
      <c r="V59" s="203">
        <v>36827.313000000016</v>
      </c>
      <c r="W59" s="203">
        <v>34137.561000000023</v>
      </c>
      <c r="X59" s="203">
        <v>30078.559999999987</v>
      </c>
      <c r="Y59" s="203">
        <v>32961.33</v>
      </c>
      <c r="Z59" s="203">
        <v>30391.468000000001</v>
      </c>
      <c r="AA59" s="203">
        <v>34622.571999999993</v>
      </c>
      <c r="AB59" s="203">
        <v>49065.408999999992</v>
      </c>
      <c r="AC59" s="203">
        <v>50579.351999999977</v>
      </c>
      <c r="AD59" s="3"/>
      <c r="AE59" s="67" t="str">
        <f t="shared" si="144"/>
        <v/>
      </c>
      <c r="AG59" s="262">
        <f t="shared" si="130"/>
        <v>2.0176378539558204</v>
      </c>
      <c r="AH59" s="206">
        <f t="shared" si="131"/>
        <v>2.1322284964573752</v>
      </c>
      <c r="AI59" s="206">
        <f t="shared" si="132"/>
        <v>2.0698124355501131</v>
      </c>
      <c r="AJ59" s="206">
        <f t="shared" si="133"/>
        <v>2.4195441735474672</v>
      </c>
      <c r="AK59" s="206">
        <f t="shared" si="134"/>
        <v>2.2147954439362096</v>
      </c>
      <c r="AL59" s="206">
        <f t="shared" si="135"/>
        <v>2.4385642559372496</v>
      </c>
      <c r="AM59" s="206">
        <f t="shared" si="136"/>
        <v>2.6162790798815738</v>
      </c>
      <c r="AN59" s="206">
        <f t="shared" si="137"/>
        <v>2.741714467283753</v>
      </c>
      <c r="AO59" s="206">
        <f t="shared" si="138"/>
        <v>2.9662199105238427</v>
      </c>
      <c r="AP59" s="206">
        <f t="shared" si="139"/>
        <v>2.6555324622013563</v>
      </c>
      <c r="AQ59" s="206">
        <f t="shared" si="139"/>
        <v>2.786435485029668</v>
      </c>
      <c r="AR59" s="206">
        <f t="shared" si="140"/>
        <v>3.3039526440451663</v>
      </c>
      <c r="AS59" s="206"/>
      <c r="AT59" s="67"/>
      <c r="AW59" s="135"/>
    </row>
    <row r="60" spans="1:49" ht="20.100000000000001" customHeight="1" x14ac:dyDescent="0.25">
      <c r="A60" s="148" t="s">
        <v>82</v>
      </c>
      <c r="B60" s="144">
        <v>96321.399999999951</v>
      </c>
      <c r="C60" s="203">
        <v>139396.15999999995</v>
      </c>
      <c r="D60" s="203">
        <v>143871.70000000001</v>
      </c>
      <c r="E60" s="203">
        <v>165296.83000000013</v>
      </c>
      <c r="F60" s="203">
        <v>162972.80000000025</v>
      </c>
      <c r="G60" s="203">
        <v>134613.07000000015</v>
      </c>
      <c r="H60" s="203">
        <v>111063.55999999998</v>
      </c>
      <c r="I60" s="203">
        <v>140311.11000000004</v>
      </c>
      <c r="J60" s="203">
        <v>124944.51</v>
      </c>
      <c r="K60" s="276">
        <v>160061.01999999993</v>
      </c>
      <c r="L60" s="276">
        <v>197211.97000000015</v>
      </c>
      <c r="M60" s="276">
        <v>167102.98999999976</v>
      </c>
      <c r="N60" s="3"/>
      <c r="O60" s="67" t="str">
        <f t="shared" si="143"/>
        <v/>
      </c>
      <c r="Q60" s="134" t="s">
        <v>82</v>
      </c>
      <c r="R60" s="144">
        <v>22777.257000000005</v>
      </c>
      <c r="S60" s="203">
        <v>31524.350999999995</v>
      </c>
      <c r="T60" s="203">
        <v>36803.372000000003</v>
      </c>
      <c r="U60" s="203">
        <v>39015.558000000005</v>
      </c>
      <c r="V60" s="203">
        <v>41900.000000000029</v>
      </c>
      <c r="W60" s="203">
        <v>32669.316000000006</v>
      </c>
      <c r="X60" s="203">
        <v>30619.310999999994</v>
      </c>
      <c r="Y60" s="203">
        <v>36041.668000000012</v>
      </c>
      <c r="Z60" s="203">
        <v>37442.144</v>
      </c>
      <c r="AA60" s="203">
        <v>42329.99000000002</v>
      </c>
      <c r="AB60" s="203">
        <v>56468.258000000016</v>
      </c>
      <c r="AC60" s="203">
        <v>50423.990999999987</v>
      </c>
      <c r="AD60" s="3"/>
      <c r="AE60" s="67" t="str">
        <f t="shared" si="144"/>
        <v/>
      </c>
      <c r="AG60" s="262">
        <f t="shared" si="130"/>
        <v>2.3647140718469641</v>
      </c>
      <c r="AH60" s="206">
        <f t="shared" si="131"/>
        <v>2.2614935016861302</v>
      </c>
      <c r="AI60" s="206">
        <f t="shared" si="132"/>
        <v>2.5580688905462297</v>
      </c>
      <c r="AJ60" s="206">
        <f t="shared" si="133"/>
        <v>2.3603331049966276</v>
      </c>
      <c r="AK60" s="206">
        <f t="shared" si="134"/>
        <v>2.5709811698639262</v>
      </c>
      <c r="AL60" s="206">
        <f t="shared" si="135"/>
        <v>2.426905203187177</v>
      </c>
      <c r="AM60" s="206">
        <f t="shared" si="136"/>
        <v>2.7569178405590455</v>
      </c>
      <c r="AN60" s="206">
        <f t="shared" si="137"/>
        <v>2.568696662723287</v>
      </c>
      <c r="AO60" s="206">
        <f t="shared" si="138"/>
        <v>2.9967018158701015</v>
      </c>
      <c r="AP60" s="206">
        <f t="shared" si="139"/>
        <v>2.6446157846551293</v>
      </c>
      <c r="AQ60" s="206">
        <f t="shared" si="139"/>
        <v>2.8633281235413843</v>
      </c>
      <c r="AR60" s="206">
        <f t="shared" si="140"/>
        <v>3.0175397220600337</v>
      </c>
      <c r="AS60" s="206"/>
      <c r="AT60" s="67"/>
      <c r="AW60" s="135"/>
    </row>
    <row r="61" spans="1:49" ht="20.100000000000001" customHeight="1" x14ac:dyDescent="0.25">
      <c r="A61" s="148" t="s">
        <v>83</v>
      </c>
      <c r="B61" s="144">
        <v>128709.03000000012</v>
      </c>
      <c r="C61" s="203">
        <v>150076.9599999999</v>
      </c>
      <c r="D61" s="203">
        <v>143385.01999999976</v>
      </c>
      <c r="E61" s="203">
        <v>130629.12999999999</v>
      </c>
      <c r="F61" s="203">
        <v>133047.13999999996</v>
      </c>
      <c r="G61" s="203">
        <v>119520.93999999986</v>
      </c>
      <c r="H61" s="203">
        <v>122238.15999999995</v>
      </c>
      <c r="I61" s="203">
        <v>104404.10999999999</v>
      </c>
      <c r="J61" s="203">
        <v>112380.65</v>
      </c>
      <c r="K61" s="276">
        <v>122802.49999999997</v>
      </c>
      <c r="L61" s="276">
        <v>177093.93000000025</v>
      </c>
      <c r="M61" s="276">
        <v>164606.91999999984</v>
      </c>
      <c r="N61" s="3"/>
      <c r="O61" s="67" t="str">
        <f t="shared" si="143"/>
        <v/>
      </c>
      <c r="Q61" s="134" t="s">
        <v>83</v>
      </c>
      <c r="R61" s="144">
        <v>25464.052000000007</v>
      </c>
      <c r="S61" s="203">
        <v>29523.48000000001</v>
      </c>
      <c r="T61" s="203">
        <v>31498.723000000002</v>
      </c>
      <c r="U61" s="203">
        <v>30997.326000000052</v>
      </c>
      <c r="V61" s="203">
        <v>32940.034999999967</v>
      </c>
      <c r="W61" s="203">
        <v>29831.125000000007</v>
      </c>
      <c r="X61" s="203">
        <v>34519.751000000018</v>
      </c>
      <c r="Y61" s="203">
        <v>30903.571</v>
      </c>
      <c r="Z61" s="203">
        <v>32156.462</v>
      </c>
      <c r="AA61" s="203">
        <v>33336.43499999999</v>
      </c>
      <c r="AB61" s="203">
        <v>49473.65399999998</v>
      </c>
      <c r="AC61" s="203">
        <v>50914.271000000044</v>
      </c>
      <c r="AD61" s="3"/>
      <c r="AE61" s="67" t="str">
        <f t="shared" si="144"/>
        <v/>
      </c>
      <c r="AG61" s="262">
        <f t="shared" ref="AG61:AH67" si="145">(R61/B61)*10</f>
        <v>1.9784200067392308</v>
      </c>
      <c r="AH61" s="206">
        <f t="shared" si="145"/>
        <v>1.9672226836151285</v>
      </c>
      <c r="AI61" s="206">
        <f t="shared" ref="AI61:AS63" si="146">IF(T61="","",(T61/D61)*10)</f>
        <v>2.1967931517532344</v>
      </c>
      <c r="AJ61" s="206">
        <f t="shared" si="146"/>
        <v>2.3729260081576027</v>
      </c>
      <c r="AK61" s="206">
        <f t="shared" si="146"/>
        <v>2.4758168420606395</v>
      </c>
      <c r="AL61" s="206">
        <f t="shared" si="146"/>
        <v>2.4958910965727048</v>
      </c>
      <c r="AM61" s="206">
        <f t="shared" si="146"/>
        <v>2.8239750172941114</v>
      </c>
      <c r="AN61" s="206">
        <f t="shared" si="146"/>
        <v>2.95999563618712</v>
      </c>
      <c r="AO61" s="206">
        <f t="shared" si="146"/>
        <v>2.8613877922934243</v>
      </c>
      <c r="AP61" s="206">
        <f t="shared" si="146"/>
        <v>2.7146381384743794</v>
      </c>
      <c r="AQ61" s="206">
        <f t="shared" si="146"/>
        <v>2.7936391721613445</v>
      </c>
      <c r="AR61" s="206">
        <f t="shared" si="146"/>
        <v>3.0930820526864906</v>
      </c>
      <c r="AS61" s="206" t="str">
        <f t="shared" si="146"/>
        <v/>
      </c>
      <c r="AT61" s="67" t="str">
        <f t="shared" ref="AT61" si="147">IF(AS61="","",(AS61-AR61)/AR61)</f>
        <v/>
      </c>
      <c r="AW61" s="135"/>
    </row>
    <row r="62" spans="1:49" ht="20.100000000000001" customHeight="1" thickBot="1" x14ac:dyDescent="0.3">
      <c r="A62" s="149" t="s">
        <v>84</v>
      </c>
      <c r="B62" s="260">
        <v>76422.39</v>
      </c>
      <c r="C62" s="204">
        <v>98632.750000000015</v>
      </c>
      <c r="D62" s="204">
        <v>93700.91999999994</v>
      </c>
      <c r="E62" s="204">
        <v>82943.079999999973</v>
      </c>
      <c r="F62" s="204">
        <v>100845.22000000002</v>
      </c>
      <c r="G62" s="204">
        <v>82769.729999999952</v>
      </c>
      <c r="H62" s="204">
        <v>78072.589999999866</v>
      </c>
      <c r="I62" s="204">
        <v>92901.83</v>
      </c>
      <c r="J62" s="204">
        <v>77572.28</v>
      </c>
      <c r="K62" s="277">
        <v>90006.149999999892</v>
      </c>
      <c r="L62" s="277">
        <v>119138.44999999997</v>
      </c>
      <c r="M62" s="277">
        <v>123791.7099999999</v>
      </c>
      <c r="N62" s="150"/>
      <c r="O62" s="67" t="str">
        <f t="shared" si="143"/>
        <v/>
      </c>
      <c r="Q62" s="136" t="s">
        <v>84</v>
      </c>
      <c r="R62" s="260">
        <v>15596.707000000013</v>
      </c>
      <c r="S62" s="204">
        <v>18332.828999999987</v>
      </c>
      <c r="T62" s="204">
        <v>21648.361999999994</v>
      </c>
      <c r="U62" s="204">
        <v>20693.550999999999</v>
      </c>
      <c r="V62" s="204">
        <v>23770.443999999989</v>
      </c>
      <c r="W62" s="204">
        <v>22065.902999999984</v>
      </c>
      <c r="X62" s="204">
        <v>24906.423000000003</v>
      </c>
      <c r="Y62" s="204">
        <v>28016.947000000004</v>
      </c>
      <c r="Z62" s="204">
        <v>26292.933000000001</v>
      </c>
      <c r="AA62" s="204">
        <v>27722.498999999978</v>
      </c>
      <c r="AB62" s="204">
        <v>34797.590000000011</v>
      </c>
      <c r="AC62" s="204">
        <v>34645.699000000059</v>
      </c>
      <c r="AD62" s="150"/>
      <c r="AE62" s="67" t="str">
        <f t="shared" si="144"/>
        <v/>
      </c>
      <c r="AG62" s="262">
        <f t="shared" si="145"/>
        <v>2.0408556968710365</v>
      </c>
      <c r="AH62" s="206">
        <f t="shared" si="145"/>
        <v>1.8586959199657298</v>
      </c>
      <c r="AI62" s="206">
        <f t="shared" si="146"/>
        <v>2.3103681372605527</v>
      </c>
      <c r="AJ62" s="206">
        <f t="shared" si="146"/>
        <v>2.494909882777443</v>
      </c>
      <c r="AK62" s="206">
        <f t="shared" si="146"/>
        <v>2.357121537342076</v>
      </c>
      <c r="AL62" s="206">
        <f t="shared" si="146"/>
        <v>2.6659387435479127</v>
      </c>
      <c r="AM62" s="206">
        <f t="shared" si="146"/>
        <v>3.190162257970441</v>
      </c>
      <c r="AN62" s="206">
        <f t="shared" si="146"/>
        <v>3.0157583548138938</v>
      </c>
      <c r="AO62" s="206">
        <f t="shared" si="146"/>
        <v>3.3894753383554024</v>
      </c>
      <c r="AP62" s="206">
        <f t="shared" si="146"/>
        <v>3.080067195408315</v>
      </c>
      <c r="AQ62" s="206">
        <f t="shared" si="146"/>
        <v>2.920769071613742</v>
      </c>
      <c r="AR62" s="206">
        <f t="shared" si="146"/>
        <v>2.7987091381159601</v>
      </c>
      <c r="AS62" s="206" t="str">
        <f t="shared" si="146"/>
        <v/>
      </c>
      <c r="AT62" s="67" t="str">
        <f t="shared" ref="AT62:AT67" si="148">IF(AS62="","",(AS62-AR62)/AR62)</f>
        <v/>
      </c>
      <c r="AW62" s="135"/>
    </row>
    <row r="63" spans="1:49" ht="20.100000000000001" customHeight="1" thickBot="1" x14ac:dyDescent="0.3">
      <c r="A63" s="42" t="str">
        <f>A19</f>
        <v>janeiro</v>
      </c>
      <c r="B63" s="222">
        <f>B51</f>
        <v>77038.130000000048</v>
      </c>
      <c r="C63" s="223">
        <f t="shared" ref="C63:N63" si="149">C51</f>
        <v>75617.27</v>
      </c>
      <c r="D63" s="223">
        <f t="shared" si="149"/>
        <v>113844.10000000002</v>
      </c>
      <c r="E63" s="223">
        <f t="shared" si="149"/>
        <v>93610.949999999983</v>
      </c>
      <c r="F63" s="223">
        <f t="shared" si="149"/>
        <v>94388.039999999921</v>
      </c>
      <c r="G63" s="223">
        <f t="shared" si="149"/>
        <v>91436.9399999999</v>
      </c>
      <c r="H63" s="223">
        <f t="shared" si="149"/>
        <v>70145.979999999967</v>
      </c>
      <c r="I63" s="223">
        <f t="shared" si="149"/>
        <v>96670.400000000038</v>
      </c>
      <c r="J63" s="223">
        <f t="shared" si="149"/>
        <v>86690.71</v>
      </c>
      <c r="K63" s="223">
        <f t="shared" si="149"/>
        <v>102746.46999999988</v>
      </c>
      <c r="L63" s="223">
        <f t="shared" si="149"/>
        <v>136996.50000000012</v>
      </c>
      <c r="M63" s="223">
        <f t="shared" si="149"/>
        <v>121653.88999999988</v>
      </c>
      <c r="N63" s="224">
        <f t="shared" si="149"/>
        <v>128704.91999999974</v>
      </c>
      <c r="O63" s="76">
        <f t="shared" si="143"/>
        <v>5.7959757801413998E-2</v>
      </c>
      <c r="Q63" s="134"/>
      <c r="R63" s="222">
        <f>R51</f>
        <v>14178.058999999999</v>
      </c>
      <c r="S63" s="223">
        <f t="shared" ref="S63:AD63" si="150">S51</f>
        <v>16344.844999999999</v>
      </c>
      <c r="T63" s="223">
        <f t="shared" si="150"/>
        <v>18481.169000000002</v>
      </c>
      <c r="U63" s="223">
        <f t="shared" si="150"/>
        <v>20000.632999999987</v>
      </c>
      <c r="V63" s="223">
        <f t="shared" si="150"/>
        <v>18045.733999999989</v>
      </c>
      <c r="W63" s="223">
        <f t="shared" si="150"/>
        <v>19063.57499999999</v>
      </c>
      <c r="X63" s="223">
        <f t="shared" si="150"/>
        <v>17884.870999999992</v>
      </c>
      <c r="Y63" s="223">
        <f t="shared" si="150"/>
        <v>22256.164000000001</v>
      </c>
      <c r="Z63" s="223">
        <f t="shared" si="150"/>
        <v>22751.996999999999</v>
      </c>
      <c r="AA63" s="223">
        <f t="shared" si="150"/>
        <v>25859.545000000013</v>
      </c>
      <c r="AB63" s="223">
        <f t="shared" si="150"/>
        <v>35304.031000000017</v>
      </c>
      <c r="AC63" s="223">
        <f t="shared" si="150"/>
        <v>29868.909000000011</v>
      </c>
      <c r="AD63" s="224">
        <f t="shared" si="150"/>
        <v>35728.662999999979</v>
      </c>
      <c r="AE63" s="72">
        <f t="shared" si="144"/>
        <v>0.1961823915295991</v>
      </c>
      <c r="AG63" s="263">
        <f t="shared" si="145"/>
        <v>1.8403950095881081</v>
      </c>
      <c r="AH63" s="228">
        <f t="shared" si="145"/>
        <v>2.1615227579625658</v>
      </c>
      <c r="AI63" s="228">
        <f t="shared" si="146"/>
        <v>1.6233752122420044</v>
      </c>
      <c r="AJ63" s="228">
        <f t="shared" si="146"/>
        <v>2.1365698136809841</v>
      </c>
      <c r="AK63" s="228">
        <f t="shared" si="146"/>
        <v>1.9118665881821473</v>
      </c>
      <c r="AL63" s="228">
        <f t="shared" si="146"/>
        <v>2.084887683249244</v>
      </c>
      <c r="AM63" s="228">
        <f t="shared" si="146"/>
        <v>2.5496644283820684</v>
      </c>
      <c r="AN63" s="228">
        <f t="shared" si="146"/>
        <v>2.3022728777371348</v>
      </c>
      <c r="AO63" s="228">
        <f t="shared" si="146"/>
        <v>2.6245023255663726</v>
      </c>
      <c r="AP63" s="228">
        <f t="shared" si="146"/>
        <v>2.5168305052232003</v>
      </c>
      <c r="AQ63" s="228">
        <f t="shared" si="146"/>
        <v>2.5770024051709339</v>
      </c>
      <c r="AR63" s="228">
        <f t="shared" si="146"/>
        <v>2.4552366554000074</v>
      </c>
      <c r="AS63" s="228">
        <f t="shared" si="146"/>
        <v>2.7760137685490225</v>
      </c>
      <c r="AT63" s="76">
        <f t="shared" si="148"/>
        <v>0.13065018088724897</v>
      </c>
      <c r="AW63" s="135"/>
    </row>
    <row r="64" spans="1:49" ht="20.100000000000001" customHeight="1" x14ac:dyDescent="0.25">
      <c r="A64" s="148" t="s">
        <v>85</v>
      </c>
      <c r="B64" s="144">
        <f>SUM(B51:B53)</f>
        <v>234491.43</v>
      </c>
      <c r="C64" s="203">
        <f>SUM(C51:C53)</f>
        <v>268123.53000000009</v>
      </c>
      <c r="D64" s="203">
        <f>SUM(D51:D53)</f>
        <v>341123.42000000004</v>
      </c>
      <c r="E64" s="203">
        <f t="shared" ref="E64:F64" si="151">SUM(E51:E53)</f>
        <v>307586.39999999991</v>
      </c>
      <c r="F64" s="203">
        <f t="shared" si="151"/>
        <v>312002.81999999983</v>
      </c>
      <c r="G64" s="203">
        <f t="shared" ref="G64:H64" si="152">SUM(G51:G53)</f>
        <v>314085.74999999994</v>
      </c>
      <c r="H64" s="203">
        <f t="shared" si="152"/>
        <v>225185.55999999994</v>
      </c>
      <c r="I64" s="203">
        <f t="shared" ref="I64:M64" si="153">SUM(I51:I53)</f>
        <v>291368.51999999996</v>
      </c>
      <c r="J64" s="203">
        <f t="shared" si="153"/>
        <v>290915.21000000002</v>
      </c>
      <c r="K64" s="203">
        <f t="shared" ref="K64:L64" si="154">SUM(K51:K53)</f>
        <v>314581.43999999971</v>
      </c>
      <c r="L64" s="203">
        <f t="shared" si="154"/>
        <v>387624.22000000009</v>
      </c>
      <c r="M64" s="203">
        <f t="shared" si="153"/>
        <v>406750.85999999964</v>
      </c>
      <c r="N64" s="203"/>
      <c r="O64" s="76"/>
      <c r="Q64" s="133" t="s">
        <v>85</v>
      </c>
      <c r="R64" s="144">
        <f>SUM(R51:R53)</f>
        <v>45609.39</v>
      </c>
      <c r="S64" s="203">
        <f>SUM(S51:S53)</f>
        <v>53062.921000000002</v>
      </c>
      <c r="T64" s="203">
        <f>SUM(T51:T53)</f>
        <v>61321.651000000027</v>
      </c>
      <c r="U64" s="203">
        <f>SUM(U51:U53)</f>
        <v>63351.315999999992</v>
      </c>
      <c r="V64" s="203">
        <f t="shared" ref="V64" si="155">SUM(V51:V53)</f>
        <v>61448.611999999994</v>
      </c>
      <c r="W64" s="203">
        <f t="shared" ref="W64:X64" si="156">SUM(W51:W53)</f>
        <v>65590.697999999975</v>
      </c>
      <c r="X64" s="203">
        <f t="shared" si="156"/>
        <v>58604.442999999985</v>
      </c>
      <c r="Y64" s="203">
        <f t="shared" ref="Y64" si="157">SUM(Y51:Y53)</f>
        <v>74095.891999999963</v>
      </c>
      <c r="Z64" s="203">
        <f t="shared" ref="Z64:AC64" si="158">SUM(Z51:Z53)</f>
        <v>76343.599000000002</v>
      </c>
      <c r="AA64" s="203">
        <f t="shared" ref="AA64:AB64" si="159">SUM(AA51:AA53)</f>
        <v>80321.476000000039</v>
      </c>
      <c r="AB64" s="203">
        <f t="shared" si="159"/>
        <v>99368.438000000038</v>
      </c>
      <c r="AC64" s="203">
        <f t="shared" si="158"/>
        <v>107045.80599999998</v>
      </c>
      <c r="AD64" s="3" t="str">
        <f>IF(AD53="","",SUM(AD51:AD53))</f>
        <v/>
      </c>
      <c r="AE64" s="67" t="str">
        <f t="shared" si="144"/>
        <v/>
      </c>
      <c r="AG64" s="261">
        <f t="shared" si="145"/>
        <v>1.9450344091466372</v>
      </c>
      <c r="AH64" s="205">
        <f t="shared" si="145"/>
        <v>1.9790475308153666</v>
      </c>
      <c r="AI64" s="205">
        <f t="shared" ref="AI64:AR64" si="160">(T64/D64)*10</f>
        <v>1.7976382565582869</v>
      </c>
      <c r="AJ64" s="205">
        <f t="shared" si="160"/>
        <v>2.0596266935079059</v>
      </c>
      <c r="AK64" s="205">
        <f t="shared" si="160"/>
        <v>1.9694889937212756</v>
      </c>
      <c r="AL64" s="205">
        <f t="shared" si="160"/>
        <v>2.0883054388809423</v>
      </c>
      <c r="AM64" s="205">
        <f t="shared" si="160"/>
        <v>2.6024956040698171</v>
      </c>
      <c r="AN64" s="205">
        <f t="shared" si="160"/>
        <v>2.5430301118322589</v>
      </c>
      <c r="AO64" s="205">
        <f t="shared" si="160"/>
        <v>2.6242560160398627</v>
      </c>
      <c r="AP64" s="205">
        <f t="shared" si="160"/>
        <v>2.5532808292822393</v>
      </c>
      <c r="AQ64" s="205">
        <f t="shared" si="160"/>
        <v>2.5635250036749513</v>
      </c>
      <c r="AR64" s="205">
        <f t="shared" si="160"/>
        <v>2.631729063830377</v>
      </c>
      <c r="AS64" s="205"/>
      <c r="AT64" s="76"/>
    </row>
    <row r="65" spans="1:46" ht="20.100000000000001" customHeight="1" x14ac:dyDescent="0.25">
      <c r="A65" s="148" t="s">
        <v>86</v>
      </c>
      <c r="B65" s="144">
        <f>SUM(B54:B56)</f>
        <v>270632.65000000014</v>
      </c>
      <c r="C65" s="203">
        <f>SUM(C54:C56)</f>
        <v>330331.44000000012</v>
      </c>
      <c r="D65" s="203">
        <f>SUM(D54:D56)</f>
        <v>371262.24999999988</v>
      </c>
      <c r="E65" s="203">
        <f t="shared" ref="E65:F65" si="161">SUM(E54:E56)</f>
        <v>341280.04000000004</v>
      </c>
      <c r="F65" s="203">
        <f t="shared" si="161"/>
        <v>330986.2099999999</v>
      </c>
      <c r="G65" s="203">
        <f t="shared" ref="G65:H65" si="162">SUM(G54:G56)</f>
        <v>352389.62000000011</v>
      </c>
      <c r="H65" s="203">
        <f t="shared" si="162"/>
        <v>271249.88999999984</v>
      </c>
      <c r="I65" s="203">
        <f t="shared" ref="I65:M65" si="163">SUM(I54:I56)</f>
        <v>338059.84999999963</v>
      </c>
      <c r="J65" s="203">
        <f t="shared" si="163"/>
        <v>341622.02</v>
      </c>
      <c r="K65" s="203">
        <f t="shared" ref="K65:L65" si="164">SUM(K54:K56)</f>
        <v>348164.02999999968</v>
      </c>
      <c r="L65" s="203">
        <f t="shared" si="164"/>
        <v>373006.16999999981</v>
      </c>
      <c r="M65" s="203">
        <f t="shared" si="163"/>
        <v>455359.85999999981</v>
      </c>
      <c r="N65" s="203"/>
      <c r="O65" s="67"/>
      <c r="Q65" s="134" t="s">
        <v>86</v>
      </c>
      <c r="R65" s="144">
        <f>SUM(R54:R56)</f>
        <v>52069.507000000012</v>
      </c>
      <c r="S65" s="203">
        <f>SUM(S54:S56)</f>
        <v>57799.210999999981</v>
      </c>
      <c r="T65" s="203">
        <f>SUM(T54:T56)</f>
        <v>67284.703999999983</v>
      </c>
      <c r="U65" s="203">
        <f>SUM(U54:U56)</f>
        <v>68302.889999999985</v>
      </c>
      <c r="V65" s="203">
        <f t="shared" ref="V65" si="165">SUM(V54:V56)</f>
        <v>68997.127000000022</v>
      </c>
      <c r="W65" s="203">
        <f t="shared" ref="W65:X65" si="166">SUM(W54:W56)</f>
        <v>75648.96299999996</v>
      </c>
      <c r="X65" s="203">
        <f t="shared" si="166"/>
        <v>65293.128000000026</v>
      </c>
      <c r="Y65" s="203">
        <f t="shared" ref="Y65" si="167">SUM(Y54:Y56)</f>
        <v>80241.398000000045</v>
      </c>
      <c r="Z65" s="203">
        <f t="shared" ref="Z65:AC65" si="168">SUM(Z54:Z56)</f>
        <v>84590.548999999999</v>
      </c>
      <c r="AA65" s="203">
        <f t="shared" ref="AA65:AB65" si="169">SUM(AA54:AA56)</f>
        <v>84889.636000000028</v>
      </c>
      <c r="AB65" s="203">
        <f t="shared" si="169"/>
        <v>93771.617999999988</v>
      </c>
      <c r="AC65" s="203">
        <f t="shared" si="168"/>
        <v>121376.96900000007</v>
      </c>
      <c r="AD65" s="3" t="str">
        <f>IF(AD56="","",SUM(AD54:AD56))</f>
        <v/>
      </c>
      <c r="AE65" s="67" t="str">
        <f t="shared" si="144"/>
        <v/>
      </c>
      <c r="AG65" s="262">
        <f t="shared" si="145"/>
        <v>1.9239920608248851</v>
      </c>
      <c r="AH65" s="206">
        <f t="shared" si="145"/>
        <v>1.7497338733485361</v>
      </c>
      <c r="AI65" s="206">
        <f t="shared" ref="AI65:AR66" si="170">(T65/D65)*10</f>
        <v>1.8123227987763368</v>
      </c>
      <c r="AJ65" s="206">
        <f t="shared" si="170"/>
        <v>2.0013737105750451</v>
      </c>
      <c r="AK65" s="206">
        <f t="shared" si="170"/>
        <v>2.0845921949437121</v>
      </c>
      <c r="AL65" s="206">
        <f t="shared" si="170"/>
        <v>2.1467420918924893</v>
      </c>
      <c r="AM65" s="206">
        <f t="shared" si="170"/>
        <v>2.4071209024269122</v>
      </c>
      <c r="AN65" s="206">
        <f t="shared" si="170"/>
        <v>2.3735855648045794</v>
      </c>
      <c r="AO65" s="206">
        <f t="shared" si="170"/>
        <v>2.4761445119960355</v>
      </c>
      <c r="AP65" s="206">
        <f t="shared" si="170"/>
        <v>2.4382081055300313</v>
      </c>
      <c r="AQ65" s="206">
        <f t="shared" si="170"/>
        <v>2.5139428122596481</v>
      </c>
      <c r="AR65" s="206">
        <f t="shared" si="170"/>
        <v>2.6655175315628417</v>
      </c>
      <c r="AS65" s="206"/>
      <c r="AT65" s="67"/>
    </row>
    <row r="66" spans="1:46" ht="20.100000000000001" customHeight="1" x14ac:dyDescent="0.25">
      <c r="A66" s="148" t="s">
        <v>87</v>
      </c>
      <c r="B66" s="144">
        <f>SUM(B57:B59)</f>
        <v>362917.66000000003</v>
      </c>
      <c r="C66" s="203">
        <f>SUM(C57:C59)</f>
        <v>410216.99000000011</v>
      </c>
      <c r="D66" s="203">
        <f>SUM(D57:D59)</f>
        <v>402664.01999999979</v>
      </c>
      <c r="E66" s="203">
        <f t="shared" ref="E66:F66" si="171">SUM(E57:E59)</f>
        <v>374827.90000000014</v>
      </c>
      <c r="F66" s="203">
        <f t="shared" si="171"/>
        <v>411823.39999999991</v>
      </c>
      <c r="G66" s="203">
        <f t="shared" ref="G66:H66" si="172">SUM(G57:G59)</f>
        <v>392287.49999999988</v>
      </c>
      <c r="H66" s="203">
        <f t="shared" si="172"/>
        <v>324909.64999999991</v>
      </c>
      <c r="I66" s="203">
        <f t="shared" ref="I66:M66" si="173">SUM(I57:I59)</f>
        <v>335894.45999999973</v>
      </c>
      <c r="J66" s="203">
        <f t="shared" si="173"/>
        <v>323029.73000000004</v>
      </c>
      <c r="K66" s="203">
        <f t="shared" ref="K66:L66" si="174">SUM(K57:K59)</f>
        <v>359624.85999999987</v>
      </c>
      <c r="L66" s="203">
        <f t="shared" si="174"/>
        <v>485561.99000000028</v>
      </c>
      <c r="M66" s="203">
        <f t="shared" si="173"/>
        <v>462755.94999999984</v>
      </c>
      <c r="N66" s="203"/>
      <c r="O66" s="67"/>
      <c r="Q66" s="134" t="s">
        <v>87</v>
      </c>
      <c r="R66" s="144">
        <f>SUM(R57:R59)</f>
        <v>66706.640000000043</v>
      </c>
      <c r="S66" s="203">
        <f>SUM(S57:S59)</f>
        <v>75687.896000000008</v>
      </c>
      <c r="T66" s="203">
        <f>SUM(T57:T59)</f>
        <v>78884.929000000004</v>
      </c>
      <c r="U66" s="203">
        <f>SUM(U57:U59)</f>
        <v>90834.866999999969</v>
      </c>
      <c r="V66" s="203">
        <f t="shared" ref="V66" si="175">SUM(V57:V59)</f>
        <v>90275.416000000056</v>
      </c>
      <c r="W66" s="203">
        <f t="shared" ref="W66:X66" si="176">SUM(W57:W59)</f>
        <v>87840.50900000002</v>
      </c>
      <c r="X66" s="203">
        <f t="shared" si="176"/>
        <v>78765.768000000011</v>
      </c>
      <c r="Y66" s="203">
        <f t="shared" ref="Y66" si="177">SUM(Y57:Y59)</f>
        <v>86377.072000000029</v>
      </c>
      <c r="Z66" s="203">
        <f t="shared" ref="Z66:AC66" si="178">SUM(Z57:Z59)</f>
        <v>89313.755000000005</v>
      </c>
      <c r="AA66" s="203">
        <f t="shared" ref="AA66:AB66" si="179">SUM(AA57:AA59)</f>
        <v>95872.349999999977</v>
      </c>
      <c r="AB66" s="203">
        <f t="shared" si="179"/>
        <v>128355.976</v>
      </c>
      <c r="AC66" s="203">
        <f t="shared" si="178"/>
        <v>133598.946</v>
      </c>
      <c r="AD66" s="3" t="str">
        <f>IF(AD59="","",SUM(AD57:AD59))</f>
        <v/>
      </c>
      <c r="AE66" s="67" t="str">
        <f t="shared" si="144"/>
        <v/>
      </c>
      <c r="AG66" s="262">
        <f t="shared" si="145"/>
        <v>1.8380654168220978</v>
      </c>
      <c r="AH66" s="206">
        <f t="shared" si="145"/>
        <v>1.8450697519866253</v>
      </c>
      <c r="AI66" s="206">
        <f t="shared" si="170"/>
        <v>1.959075682997454</v>
      </c>
      <c r="AJ66" s="206">
        <f t="shared" si="170"/>
        <v>2.4233752876986996</v>
      </c>
      <c r="AK66" s="206">
        <f t="shared" si="170"/>
        <v>2.1920904931579916</v>
      </c>
      <c r="AL66" s="206">
        <f t="shared" si="170"/>
        <v>2.2391870503138653</v>
      </c>
      <c r="AM66" s="206">
        <f t="shared" si="170"/>
        <v>2.4242360299240122</v>
      </c>
      <c r="AN66" s="206">
        <f t="shared" si="170"/>
        <v>2.5715539339350846</v>
      </c>
      <c r="AO66" s="206">
        <f t="shared" si="170"/>
        <v>2.764877245199691</v>
      </c>
      <c r="AP66" s="206">
        <f t="shared" si="170"/>
        <v>2.6658988480384815</v>
      </c>
      <c r="AQ66" s="206">
        <f t="shared" si="170"/>
        <v>2.643451889634111</v>
      </c>
      <c r="AR66" s="206">
        <f t="shared" si="170"/>
        <v>2.8870281624687926</v>
      </c>
      <c r="AS66" s="206"/>
      <c r="AT66" s="67"/>
    </row>
    <row r="67" spans="1:46" ht="20.100000000000001" customHeight="1" thickBot="1" x14ac:dyDescent="0.3">
      <c r="A67" s="149" t="s">
        <v>88</v>
      </c>
      <c r="B67" s="260">
        <f>SUM(B60:B62)</f>
        <v>301452.82000000007</v>
      </c>
      <c r="C67" s="204">
        <f>SUM(C60:C62)</f>
        <v>388105.86999999988</v>
      </c>
      <c r="D67" s="204">
        <f>IF(D62="","",SUM(D60:D62))</f>
        <v>380957.63999999966</v>
      </c>
      <c r="E67" s="204">
        <f t="shared" ref="E67:F67" si="180">IF(E62="","",SUM(E60:E62))</f>
        <v>378869.0400000001</v>
      </c>
      <c r="F67" s="204">
        <f t="shared" si="180"/>
        <v>396865.16000000021</v>
      </c>
      <c r="G67" s="204">
        <f t="shared" ref="G67:H67" si="181">IF(G62="","",SUM(G60:G62))</f>
        <v>336903.74</v>
      </c>
      <c r="H67" s="204">
        <f t="shared" si="181"/>
        <v>311374.30999999976</v>
      </c>
      <c r="I67" s="204">
        <f t="shared" ref="I67" si="182">IF(I62="","",SUM(I60:I62))</f>
        <v>337617.05000000005</v>
      </c>
      <c r="J67" s="204">
        <f t="shared" ref="J67:N67" si="183">IF(J62="","",SUM(J60:J62))</f>
        <v>314897.43999999994</v>
      </c>
      <c r="K67" s="204">
        <f t="shared" ref="K67:L67" si="184">IF(K62="","",SUM(K60:K62))</f>
        <v>372869.66999999981</v>
      </c>
      <c r="L67" s="204">
        <f t="shared" si="184"/>
        <v>493444.35000000033</v>
      </c>
      <c r="M67" s="204">
        <f t="shared" si="183"/>
        <v>455501.61999999947</v>
      </c>
      <c r="N67" s="204" t="str">
        <f t="shared" si="183"/>
        <v/>
      </c>
      <c r="O67" s="70" t="str">
        <f t="shared" si="143"/>
        <v/>
      </c>
      <c r="Q67" s="136" t="s">
        <v>88</v>
      </c>
      <c r="R67" s="260">
        <f>SUM(R60:R62)</f>
        <v>63838.016000000018</v>
      </c>
      <c r="S67" s="204">
        <f>SUM(S60:S62)</f>
        <v>79380.659999999989</v>
      </c>
      <c r="T67" s="204">
        <f>IF(T62="","",SUM(T60:T62))</f>
        <v>89950.456999999995</v>
      </c>
      <c r="U67" s="204">
        <f>IF(U62="","",SUM(U60:U62))</f>
        <v>90706.435000000056</v>
      </c>
      <c r="V67" s="204">
        <f t="shared" ref="V67" si="185">IF(V62="","",SUM(V60:V62))</f>
        <v>98610.478999999992</v>
      </c>
      <c r="W67" s="204">
        <f t="shared" ref="W67:AD67" si="186">IF(W62="","",SUM(W60:W62))</f>
        <v>84566.343999999997</v>
      </c>
      <c r="X67" s="204">
        <f t="shared" si="186"/>
        <v>90045.485000000015</v>
      </c>
      <c r="Y67" s="204">
        <f t="shared" ref="Y67" si="187">IF(Y62="","",SUM(Y60:Y62))</f>
        <v>94962.186000000016</v>
      </c>
      <c r="Z67" s="204">
        <f t="shared" ref="Z67:AC67" si="188">IF(Z62="","",SUM(Z60:Z62))</f>
        <v>95891.539000000004</v>
      </c>
      <c r="AA67" s="204">
        <f t="shared" ref="AA67:AB67" si="189">IF(AA62="","",SUM(AA60:AA62))</f>
        <v>103388.924</v>
      </c>
      <c r="AB67" s="204">
        <f t="shared" si="189"/>
        <v>140739.50200000001</v>
      </c>
      <c r="AC67" s="204">
        <f t="shared" si="188"/>
        <v>135983.9610000001</v>
      </c>
      <c r="AD67" s="150" t="str">
        <f t="shared" si="186"/>
        <v/>
      </c>
      <c r="AE67" s="70" t="str">
        <f t="shared" si="144"/>
        <v/>
      </c>
      <c r="AG67" s="264">
        <f t="shared" si="145"/>
        <v>2.1176785143360082</v>
      </c>
      <c r="AH67" s="207">
        <f t="shared" si="145"/>
        <v>2.0453352071175841</v>
      </c>
      <c r="AI67" s="207">
        <f t="shared" ref="AI67:AS67" si="190">IF(T62="","",(T67/D67)*10)</f>
        <v>2.3611669003409426</v>
      </c>
      <c r="AJ67" s="207">
        <f t="shared" si="190"/>
        <v>2.3941369028200361</v>
      </c>
      <c r="AK67" s="207">
        <f t="shared" si="190"/>
        <v>2.4847350923925884</v>
      </c>
      <c r="AL67" s="207">
        <f t="shared" si="190"/>
        <v>2.5101040433685897</v>
      </c>
      <c r="AM67" s="207">
        <f t="shared" si="190"/>
        <v>2.8918726467832263</v>
      </c>
      <c r="AN67" s="207">
        <f t="shared" si="190"/>
        <v>2.8127189074129992</v>
      </c>
      <c r="AO67" s="207">
        <f t="shared" si="190"/>
        <v>3.045167309076886</v>
      </c>
      <c r="AP67" s="207">
        <f t="shared" si="190"/>
        <v>2.7727898597920304</v>
      </c>
      <c r="AQ67" s="207">
        <f t="shared" si="190"/>
        <v>2.852185905056972</v>
      </c>
      <c r="AR67" s="207">
        <f t="shared" si="190"/>
        <v>2.9853672309661654</v>
      </c>
      <c r="AS67" s="207" t="str">
        <f t="shared" si="190"/>
        <v/>
      </c>
      <c r="AT67" s="70" t="str">
        <f t="shared" si="148"/>
        <v/>
      </c>
    </row>
    <row r="68" spans="1:46" x14ac:dyDescent="0.25">
      <c r="B68" s="146"/>
      <c r="C68" s="146"/>
      <c r="D68" s="146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R68" s="146"/>
      <c r="S68" s="146"/>
      <c r="T68" s="146"/>
      <c r="U68" s="146"/>
      <c r="V68" s="146"/>
      <c r="W68" s="146"/>
      <c r="X68" s="146"/>
      <c r="Y68" s="146"/>
      <c r="Z68" s="146"/>
      <c r="AA68" s="146"/>
      <c r="AB68" s="146"/>
      <c r="AC68" s="146"/>
      <c r="AD68" s="146"/>
    </row>
  </sheetData>
  <mergeCells count="24">
    <mergeCell ref="AG48:AS48"/>
    <mergeCell ref="AT48:AT49"/>
    <mergeCell ref="R48:AD48"/>
    <mergeCell ref="AE48:AE49"/>
    <mergeCell ref="A48:A49"/>
    <mergeCell ref="B48:N48"/>
    <mergeCell ref="O48:O49"/>
    <mergeCell ref="Q48:Q49"/>
    <mergeCell ref="AE26:AE27"/>
    <mergeCell ref="AG26:AS26"/>
    <mergeCell ref="AT26:AT27"/>
    <mergeCell ref="AG4:AS4"/>
    <mergeCell ref="AT4:AT5"/>
    <mergeCell ref="AE4:AE5"/>
    <mergeCell ref="A26:A27"/>
    <mergeCell ref="B26:N26"/>
    <mergeCell ref="O26:O27"/>
    <mergeCell ref="Q26:Q27"/>
    <mergeCell ref="R4:AD4"/>
    <mergeCell ref="A4:A5"/>
    <mergeCell ref="B4:N4"/>
    <mergeCell ref="O4:O5"/>
    <mergeCell ref="Q4:Q5"/>
    <mergeCell ref="R26:AD26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ignoredErrors>
    <ignoredError sqref="AD20:AD23 N42:N44 M42:M45 AC64:AD67 B64:J67 R64:Z67 B20:K23 M20:N23 AC20:AC23 B42:K45 AC42:AC45 AE63 AE41 A41 M64:M67 R42:AA45 R20:AA23 AB20:AB23 L42:L45 K64:L67 AA64:AB67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2" id="{F6B00361-CA12-4618-B76B-700151C6935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O7:O23</xm:sqref>
        </x14:conditionalFormatting>
        <x14:conditionalFormatting xmlns:xm="http://schemas.microsoft.com/office/excel/2006/main">
          <x14:cfRule type="iconSet" priority="37" id="{2FCE0F4A-BED9-4F79-8128-56F4F28EF42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AT7:AT23</xm:sqref>
        </x14:conditionalFormatting>
        <x14:conditionalFormatting xmlns:xm="http://schemas.microsoft.com/office/excel/2006/main">
          <x14:cfRule type="iconSet" priority="35" id="{9FB5C3C4-3763-435C-ABD3-DC4AB82B89B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AE7:AE23</xm:sqref>
        </x14:conditionalFormatting>
        <x14:conditionalFormatting xmlns:xm="http://schemas.microsoft.com/office/excel/2006/main">
          <x14:cfRule type="iconSet" priority="16" id="{7FAB90C6-0B3D-4411-83C1-B640335AB63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O29:O45</xm:sqref>
        </x14:conditionalFormatting>
        <x14:conditionalFormatting xmlns:xm="http://schemas.microsoft.com/office/excel/2006/main">
          <x14:cfRule type="iconSet" priority="13" id="{35D524CD-2096-46E7-B568-AAE528611FA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AT29:AT45</xm:sqref>
        </x14:conditionalFormatting>
        <x14:conditionalFormatting xmlns:xm="http://schemas.microsoft.com/office/excel/2006/main">
          <x14:cfRule type="iconSet" priority="11" id="{7462860E-F239-4BFB-9719-A6BE72303C1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AE29:AE45</xm:sqref>
        </x14:conditionalFormatting>
        <x14:conditionalFormatting xmlns:xm="http://schemas.microsoft.com/office/excel/2006/main">
          <x14:cfRule type="iconSet" priority="8" id="{A1387DF0-7CCF-4EDF-A94F-459D1EC020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O51:O67</xm:sqref>
        </x14:conditionalFormatting>
        <x14:conditionalFormatting xmlns:xm="http://schemas.microsoft.com/office/excel/2006/main">
          <x14:cfRule type="iconSet" priority="5" id="{5080B736-A031-4143-BF20-B731D18C994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AT51:AT67</xm:sqref>
        </x14:conditionalFormatting>
        <x14:conditionalFormatting xmlns:xm="http://schemas.microsoft.com/office/excel/2006/main">
          <x14:cfRule type="iconSet" priority="3" id="{013837BF-68D5-4AB3-8387-038EC102EED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AE51:AE67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W70"/>
  <sheetViews>
    <sheetView showGridLines="0" workbookViewId="0">
      <selection activeCell="C18" sqref="C18"/>
    </sheetView>
  </sheetViews>
  <sheetFormatPr defaultRowHeight="15" x14ac:dyDescent="0.25"/>
  <cols>
    <col min="1" max="1" width="18.7109375" customWidth="1"/>
    <col min="15" max="15" width="10.140625" style="50" customWidth="1"/>
    <col min="16" max="16" width="1.7109375" customWidth="1"/>
    <col min="17" max="17" width="18.7109375" hidden="1" customWidth="1"/>
    <col min="31" max="31" width="10" style="50" customWidth="1"/>
    <col min="32" max="32" width="1.7109375" customWidth="1"/>
    <col min="46" max="46" width="10" style="50" customWidth="1"/>
    <col min="48" max="49" width="9.140625" style="129"/>
  </cols>
  <sheetData>
    <row r="1" spans="1:49" ht="15.75" x14ac:dyDescent="0.25">
      <c r="A1" s="6" t="s">
        <v>100</v>
      </c>
    </row>
    <row r="3" spans="1:49" ht="15.75" thickBot="1" x14ac:dyDescent="0.3">
      <c r="O3" s="279" t="s">
        <v>1</v>
      </c>
      <c r="AE3" s="174">
        <v>1000</v>
      </c>
      <c r="AT3" s="174" t="s">
        <v>47</v>
      </c>
    </row>
    <row r="4" spans="1:49" ht="20.100000000000001" customHeight="1" x14ac:dyDescent="0.25">
      <c r="A4" s="403" t="s">
        <v>3</v>
      </c>
      <c r="B4" s="405" t="s">
        <v>71</v>
      </c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7"/>
      <c r="O4" s="413" t="s">
        <v>122</v>
      </c>
      <c r="Q4" s="410" t="s">
        <v>3</v>
      </c>
      <c r="R4" s="412" t="s">
        <v>71</v>
      </c>
      <c r="S4" s="406"/>
      <c r="T4" s="406"/>
      <c r="U4" s="406"/>
      <c r="V4" s="406"/>
      <c r="W4" s="406"/>
      <c r="X4" s="406"/>
      <c r="Y4" s="406"/>
      <c r="Z4" s="406"/>
      <c r="AA4" s="406"/>
      <c r="AB4" s="406"/>
      <c r="AC4" s="406"/>
      <c r="AD4" s="407"/>
      <c r="AE4" s="415" t="s">
        <v>122</v>
      </c>
      <c r="AG4" s="412" t="s">
        <v>71</v>
      </c>
      <c r="AH4" s="406"/>
      <c r="AI4" s="406"/>
      <c r="AJ4" s="406"/>
      <c r="AK4" s="406"/>
      <c r="AL4" s="406"/>
      <c r="AM4" s="406"/>
      <c r="AN4" s="406"/>
      <c r="AO4" s="406"/>
      <c r="AP4" s="406"/>
      <c r="AQ4" s="406"/>
      <c r="AR4" s="406"/>
      <c r="AS4" s="407"/>
      <c r="AT4" s="413" t="s">
        <v>122</v>
      </c>
    </row>
    <row r="5" spans="1:49" ht="20.100000000000001" customHeight="1" thickBot="1" x14ac:dyDescent="0.3">
      <c r="A5" s="404"/>
      <c r="B5" s="120">
        <v>2010</v>
      </c>
      <c r="C5" s="181">
        <v>2011</v>
      </c>
      <c r="D5" s="181">
        <v>2012</v>
      </c>
      <c r="E5" s="181">
        <v>2013</v>
      </c>
      <c r="F5" s="181">
        <v>2014</v>
      </c>
      <c r="G5" s="181">
        <v>2015</v>
      </c>
      <c r="H5" s="181">
        <v>2016</v>
      </c>
      <c r="I5" s="181">
        <v>2017</v>
      </c>
      <c r="J5" s="181">
        <v>2018</v>
      </c>
      <c r="K5" s="181">
        <v>2019</v>
      </c>
      <c r="L5" s="181">
        <v>2020</v>
      </c>
      <c r="M5" s="181">
        <v>2021</v>
      </c>
      <c r="N5" s="179">
        <v>2022</v>
      </c>
      <c r="O5" s="414"/>
      <c r="Q5" s="411"/>
      <c r="R5" s="31">
        <v>2010</v>
      </c>
      <c r="S5" s="181">
        <v>2011</v>
      </c>
      <c r="T5" s="181">
        <v>2012</v>
      </c>
      <c r="U5" s="181">
        <v>2013</v>
      </c>
      <c r="V5" s="181">
        <v>2014</v>
      </c>
      <c r="W5" s="181">
        <v>2015</v>
      </c>
      <c r="X5" s="181">
        <v>2016</v>
      </c>
      <c r="Y5" s="181">
        <v>2017</v>
      </c>
      <c r="Z5" s="181">
        <v>2018</v>
      </c>
      <c r="AA5" s="181">
        <v>2019</v>
      </c>
      <c r="AB5" s="181">
        <v>2020</v>
      </c>
      <c r="AC5" s="181">
        <v>2021</v>
      </c>
      <c r="AD5" s="179">
        <v>2022</v>
      </c>
      <c r="AE5" s="416"/>
      <c r="AG5" s="31">
        <v>2010</v>
      </c>
      <c r="AH5" s="181">
        <v>2011</v>
      </c>
      <c r="AI5" s="181">
        <v>2012</v>
      </c>
      <c r="AJ5" s="181">
        <v>2013</v>
      </c>
      <c r="AK5" s="181">
        <v>2014</v>
      </c>
      <c r="AL5" s="181">
        <v>2015</v>
      </c>
      <c r="AM5" s="181">
        <v>2016</v>
      </c>
      <c r="AN5" s="181">
        <v>2017</v>
      </c>
      <c r="AO5" s="181">
        <v>2018</v>
      </c>
      <c r="AP5" s="181">
        <v>2019</v>
      </c>
      <c r="AQ5" s="181">
        <v>2020</v>
      </c>
      <c r="AR5" s="181">
        <v>2021</v>
      </c>
      <c r="AS5" s="179">
        <v>2022</v>
      </c>
      <c r="AT5" s="414"/>
      <c r="AV5" s="131">
        <v>2013</v>
      </c>
      <c r="AW5" s="131">
        <v>2014</v>
      </c>
    </row>
    <row r="6" spans="1:49" ht="3" customHeight="1" thickBot="1" x14ac:dyDescent="0.3">
      <c r="A6" s="132"/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73"/>
      <c r="P6" s="8"/>
      <c r="Q6" s="132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73"/>
      <c r="AF6" s="8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75"/>
    </row>
    <row r="7" spans="1:49" ht="20.100000000000001" customHeight="1" x14ac:dyDescent="0.25">
      <c r="A7" s="147" t="s">
        <v>73</v>
      </c>
      <c r="B7" s="46">
        <v>112208.21</v>
      </c>
      <c r="C7" s="202">
        <v>125412.47000000002</v>
      </c>
      <c r="D7" s="202">
        <v>111648.51</v>
      </c>
      <c r="E7" s="202">
        <v>101032.48999999999</v>
      </c>
      <c r="F7" s="202">
        <v>181499.08999999997</v>
      </c>
      <c r="G7" s="202">
        <v>165515.38999999981</v>
      </c>
      <c r="H7" s="202">
        <v>127441.33000000005</v>
      </c>
      <c r="I7" s="202">
        <v>165564.63999999996</v>
      </c>
      <c r="J7" s="278">
        <v>108022.51</v>
      </c>
      <c r="K7" s="278">
        <v>201133.06000000003</v>
      </c>
      <c r="L7" s="278">
        <v>231418.47</v>
      </c>
      <c r="M7" s="278">
        <v>217712.43000000014</v>
      </c>
      <c r="N7" s="139">
        <v>189586.96999999988</v>
      </c>
      <c r="O7" s="76">
        <f>IF(N7="","",(N7-M7)/M7)</f>
        <v>-0.12918628486210107</v>
      </c>
      <c r="Q7" s="134" t="s">
        <v>73</v>
      </c>
      <c r="R7" s="46">
        <v>5046.811999999999</v>
      </c>
      <c r="S7" s="202">
        <v>5419.8780000000006</v>
      </c>
      <c r="T7" s="202">
        <v>5376.692</v>
      </c>
      <c r="U7" s="202">
        <v>8185.9700000000021</v>
      </c>
      <c r="V7" s="202">
        <v>9253.7109999999993</v>
      </c>
      <c r="W7" s="202">
        <v>8018.4579999999987</v>
      </c>
      <c r="X7" s="202">
        <v>7549.5260000000026</v>
      </c>
      <c r="Y7" s="202">
        <v>9256.76</v>
      </c>
      <c r="Z7" s="202">
        <v>8429.6530000000002</v>
      </c>
      <c r="AA7" s="202">
        <v>12162.242999999999</v>
      </c>
      <c r="AB7" s="202">
        <v>14395.186999999998</v>
      </c>
      <c r="AC7" s="202">
        <v>11739.592999999995</v>
      </c>
      <c r="AD7" s="139">
        <v>12201.099000000006</v>
      </c>
      <c r="AE7" s="76">
        <f>IF(AD7="","",(AD7-AC7)/AC7)</f>
        <v>3.9311925038628723E-2</v>
      </c>
      <c r="AG7" s="151">
        <f t="shared" ref="AG7:AG16" si="0">(R7/B7)*10</f>
        <v>0.44977207995742902</v>
      </c>
      <c r="AH7" s="205">
        <f t="shared" ref="AH7:AH16" si="1">(S7/C7)*10</f>
        <v>0.43216420185329257</v>
      </c>
      <c r="AI7" s="205">
        <f t="shared" ref="AI7:AI16" si="2">(T7/D7)*10</f>
        <v>0.48157310832003042</v>
      </c>
      <c r="AJ7" s="205">
        <f t="shared" ref="AJ7:AJ16" si="3">(U7/E7)*10</f>
        <v>0.81023144139078462</v>
      </c>
      <c r="AK7" s="205">
        <f t="shared" ref="AK7:AK16" si="4">(V7/F7)*10</f>
        <v>0.50984889235532815</v>
      </c>
      <c r="AL7" s="205">
        <f t="shared" ref="AL7:AL16" si="5">(W7/G7)*10</f>
        <v>0.48445392298565154</v>
      </c>
      <c r="AM7" s="205">
        <f t="shared" ref="AM7:AM16" si="6">(X7/H7)*10</f>
        <v>0.5923922796474268</v>
      </c>
      <c r="AN7" s="205">
        <f t="shared" ref="AN7:AN22" si="7">(Y7/I7)*10</f>
        <v>0.55910247502123656</v>
      </c>
      <c r="AO7" s="205">
        <f t="shared" ref="AO7:AO22" si="8">(Z7/J7)*10</f>
        <v>0.78036077850810914</v>
      </c>
      <c r="AP7" s="205">
        <f t="shared" ref="AP7:AP22" si="9">(AA7/K7)*10</f>
        <v>0.60468642002463424</v>
      </c>
      <c r="AQ7" s="205">
        <f t="shared" ref="AQ7:AR22" si="10">(AB7/L7)*10</f>
        <v>0.62204140404177755</v>
      </c>
      <c r="AR7" s="205">
        <f t="shared" si="10"/>
        <v>0.53922474706657708</v>
      </c>
      <c r="AS7" s="205">
        <f>(AD7/N7)*10</f>
        <v>0.64356210767016386</v>
      </c>
      <c r="AT7" s="76">
        <f t="shared" ref="AT7" si="11">IF(AS7="","",(AS7-AR7)/AR7)</f>
        <v>0.19349512642212699</v>
      </c>
      <c r="AV7" s="135"/>
      <c r="AW7" s="135"/>
    </row>
    <row r="8" spans="1:49" ht="20.100000000000001" customHeight="1" x14ac:dyDescent="0.25">
      <c r="A8" s="148" t="s">
        <v>74</v>
      </c>
      <c r="B8" s="25">
        <v>103876.33999999997</v>
      </c>
      <c r="C8" s="203">
        <v>109703.67999999998</v>
      </c>
      <c r="D8" s="203">
        <v>90718.43</v>
      </c>
      <c r="E8" s="203">
        <v>91462.49</v>
      </c>
      <c r="F8" s="203">
        <v>178750.52</v>
      </c>
      <c r="G8" s="203">
        <v>189327.78999999998</v>
      </c>
      <c r="H8" s="203">
        <v>161032.97</v>
      </c>
      <c r="I8" s="203">
        <v>180460.41999999998</v>
      </c>
      <c r="J8" s="276">
        <v>101175.85</v>
      </c>
      <c r="K8" s="276">
        <v>239012.21</v>
      </c>
      <c r="L8" s="276">
        <v>200385.87</v>
      </c>
      <c r="M8" s="276">
        <v>249075.7</v>
      </c>
      <c r="N8" s="3"/>
      <c r="O8" s="67" t="str">
        <f t="shared" ref="O8:O23" si="12">IF(N8="","",(N8-M8)/M8)</f>
        <v/>
      </c>
      <c r="Q8" s="134" t="s">
        <v>74</v>
      </c>
      <c r="R8" s="25">
        <v>4875.3999999999996</v>
      </c>
      <c r="S8" s="203">
        <v>5047.22</v>
      </c>
      <c r="T8" s="203">
        <v>4979.2489999999998</v>
      </c>
      <c r="U8" s="203">
        <v>7645.0780000000004</v>
      </c>
      <c r="V8" s="203">
        <v>9124.9479999999967</v>
      </c>
      <c r="W8" s="203">
        <v>9271.5960000000014</v>
      </c>
      <c r="X8" s="203">
        <v>8398.7909999999993</v>
      </c>
      <c r="Y8" s="203">
        <v>10079.532000000001</v>
      </c>
      <c r="Z8" s="203">
        <v>9460.1350000000002</v>
      </c>
      <c r="AA8" s="203">
        <v>13827.451999999999</v>
      </c>
      <c r="AB8" s="203">
        <v>13178.782000000005</v>
      </c>
      <c r="AC8" s="203">
        <v>12576.866000000007</v>
      </c>
      <c r="AD8" s="3"/>
      <c r="AE8" s="67" t="str">
        <f t="shared" ref="AE8:AE23" si="13">IF(AD8="","",(AD8-AC8)/AC8)</f>
        <v/>
      </c>
      <c r="AG8" s="152">
        <f t="shared" si="0"/>
        <v>0.46934653261753362</v>
      </c>
      <c r="AH8" s="206">
        <f t="shared" si="1"/>
        <v>0.46007754707955117</v>
      </c>
      <c r="AI8" s="206">
        <f t="shared" si="2"/>
        <v>0.54886851547144277</v>
      </c>
      <c r="AJ8" s="206">
        <f t="shared" si="3"/>
        <v>0.83587031142493495</v>
      </c>
      <c r="AK8" s="206">
        <f t="shared" si="4"/>
        <v>0.51048511635099003</v>
      </c>
      <c r="AL8" s="206">
        <f t="shared" si="5"/>
        <v>0.48971130968147902</v>
      </c>
      <c r="AM8" s="206">
        <f t="shared" si="6"/>
        <v>0.52155723141664712</v>
      </c>
      <c r="AN8" s="206">
        <f t="shared" si="7"/>
        <v>0.55854530317506745</v>
      </c>
      <c r="AO8" s="206">
        <f t="shared" si="8"/>
        <v>0.93501907816934571</v>
      </c>
      <c r="AP8" s="206">
        <f t="shared" si="9"/>
        <v>0.57852492138372347</v>
      </c>
      <c r="AQ8" s="206">
        <f t="shared" si="10"/>
        <v>0.65767022395341579</v>
      </c>
      <c r="AR8" s="206">
        <f t="shared" si="10"/>
        <v>0.50494150974984742</v>
      </c>
      <c r="AS8" s="206"/>
      <c r="AT8" s="67"/>
      <c r="AV8" s="135"/>
      <c r="AW8" s="135"/>
    </row>
    <row r="9" spans="1:49" ht="20.100000000000001" customHeight="1" x14ac:dyDescent="0.25">
      <c r="A9" s="148" t="s">
        <v>75</v>
      </c>
      <c r="B9" s="25">
        <v>167912.4499999999</v>
      </c>
      <c r="C9" s="203">
        <v>125645.36999999997</v>
      </c>
      <c r="D9" s="203">
        <v>135794.10999999996</v>
      </c>
      <c r="E9" s="203">
        <v>78438.490000000034</v>
      </c>
      <c r="F9" s="203">
        <v>159258.74000000002</v>
      </c>
      <c r="G9" s="203">
        <v>179781.25999999998</v>
      </c>
      <c r="H9" s="203">
        <v>158298.96</v>
      </c>
      <c r="I9" s="203">
        <v>184761.43000000002</v>
      </c>
      <c r="J9" s="276">
        <v>131254.85999999999</v>
      </c>
      <c r="K9" s="276">
        <v>209750.07</v>
      </c>
      <c r="L9" s="276">
        <v>209116.09</v>
      </c>
      <c r="M9" s="276">
        <v>327671.62000000104</v>
      </c>
      <c r="N9" s="3"/>
      <c r="O9" s="67" t="str">
        <f t="shared" si="12"/>
        <v/>
      </c>
      <c r="Q9" s="134" t="s">
        <v>75</v>
      </c>
      <c r="R9" s="25">
        <v>7464.3919999999998</v>
      </c>
      <c r="S9" s="203">
        <v>5720.5099999999993</v>
      </c>
      <c r="T9" s="203">
        <v>6851.9379999999956</v>
      </c>
      <c r="U9" s="203">
        <v>7142.3209999999999</v>
      </c>
      <c r="V9" s="203">
        <v>8172.4949999999981</v>
      </c>
      <c r="W9" s="203">
        <v>8953.7059999999983</v>
      </c>
      <c r="X9" s="203">
        <v>8549.0249999999996</v>
      </c>
      <c r="Y9" s="203">
        <v>9978.1299999999992</v>
      </c>
      <c r="Z9" s="203">
        <v>10309.046</v>
      </c>
      <c r="AA9" s="203">
        <v>11853.175999999999</v>
      </c>
      <c r="AB9" s="203">
        <v>12973.125000000002</v>
      </c>
      <c r="AC9" s="203">
        <v>16952.228999999999</v>
      </c>
      <c r="AD9" s="3"/>
      <c r="AE9" s="67" t="str">
        <f t="shared" si="13"/>
        <v/>
      </c>
      <c r="AG9" s="152">
        <f t="shared" si="0"/>
        <v>0.44454071154342661</v>
      </c>
      <c r="AH9" s="206">
        <f t="shared" si="1"/>
        <v>0.45529015514061527</v>
      </c>
      <c r="AI9" s="206">
        <f t="shared" si="2"/>
        <v>0.50458285709151873</v>
      </c>
      <c r="AJ9" s="206">
        <f t="shared" si="3"/>
        <v>0.9105632961572816</v>
      </c>
      <c r="AK9" s="206">
        <f t="shared" si="4"/>
        <v>0.51315833592555093</v>
      </c>
      <c r="AL9" s="206">
        <f t="shared" si="5"/>
        <v>0.49803333228390984</v>
      </c>
      <c r="AM9" s="206">
        <f t="shared" si="6"/>
        <v>0.54005566429495178</v>
      </c>
      <c r="AN9" s="206">
        <f t="shared" si="7"/>
        <v>0.54005481555322443</v>
      </c>
      <c r="AO9" s="206">
        <f t="shared" si="8"/>
        <v>0.78542204075338629</v>
      </c>
      <c r="AP9" s="206">
        <f t="shared" si="9"/>
        <v>0.56510951343186677</v>
      </c>
      <c r="AQ9" s="206">
        <f t="shared" si="10"/>
        <v>0.62037909182406781</v>
      </c>
      <c r="AR9" s="206">
        <f t="shared" si="10"/>
        <v>0.51735420357734807</v>
      </c>
      <c r="AS9" s="206"/>
      <c r="AT9" s="67"/>
      <c r="AV9" s="135"/>
      <c r="AW9" s="135"/>
    </row>
    <row r="10" spans="1:49" ht="20.100000000000001" customHeight="1" x14ac:dyDescent="0.25">
      <c r="A10" s="148" t="s">
        <v>76</v>
      </c>
      <c r="B10" s="25">
        <v>170409.85000000006</v>
      </c>
      <c r="C10" s="203">
        <v>125525.65000000001</v>
      </c>
      <c r="D10" s="203">
        <v>131142.06000000003</v>
      </c>
      <c r="E10" s="203">
        <v>111314.47999999998</v>
      </c>
      <c r="F10" s="203">
        <v>139455.4</v>
      </c>
      <c r="G10" s="203">
        <v>172871.54000000007</v>
      </c>
      <c r="H10" s="203">
        <v>120913.15000000001</v>
      </c>
      <c r="I10" s="203">
        <v>195875.86000000002</v>
      </c>
      <c r="J10" s="276">
        <v>150373.06</v>
      </c>
      <c r="K10" s="276">
        <v>244932.87999999998</v>
      </c>
      <c r="L10" s="276">
        <v>233003.39</v>
      </c>
      <c r="M10" s="276">
        <v>221778.49</v>
      </c>
      <c r="N10" s="3"/>
      <c r="O10" s="67" t="str">
        <f t="shared" si="12"/>
        <v/>
      </c>
      <c r="Q10" s="134" t="s">
        <v>76</v>
      </c>
      <c r="R10" s="25">
        <v>7083.5199999999986</v>
      </c>
      <c r="S10" s="203">
        <v>5734.7760000000007</v>
      </c>
      <c r="T10" s="203">
        <v>6986.2150000000011</v>
      </c>
      <c r="U10" s="203">
        <v>8949.2860000000001</v>
      </c>
      <c r="V10" s="203">
        <v>7735.4290000000001</v>
      </c>
      <c r="W10" s="203">
        <v>8580.4020000000019</v>
      </c>
      <c r="X10" s="203">
        <v>6742.456000000001</v>
      </c>
      <c r="Y10" s="203">
        <v>10425.911000000004</v>
      </c>
      <c r="Z10" s="203">
        <v>11410.679</v>
      </c>
      <c r="AA10" s="203">
        <v>13024.389000000001</v>
      </c>
      <c r="AB10" s="203">
        <v>14120.863000000001</v>
      </c>
      <c r="AC10" s="203">
        <v>12238.496999999998</v>
      </c>
      <c r="AD10" s="3"/>
      <c r="AE10" s="67" t="str">
        <f t="shared" si="13"/>
        <v/>
      </c>
      <c r="AG10" s="152">
        <f t="shared" si="0"/>
        <v>0.41567550232571626</v>
      </c>
      <c r="AH10" s="206">
        <f t="shared" si="1"/>
        <v>0.45686088859129592</v>
      </c>
      <c r="AI10" s="206">
        <f t="shared" si="2"/>
        <v>0.53272115749897475</v>
      </c>
      <c r="AJ10" s="206">
        <f t="shared" si="3"/>
        <v>0.80396422819385238</v>
      </c>
      <c r="AK10" s="206">
        <f t="shared" si="4"/>
        <v>0.55468838065790216</v>
      </c>
      <c r="AL10" s="206">
        <f t="shared" si="5"/>
        <v>0.49634555231011412</v>
      </c>
      <c r="AM10" s="206">
        <f t="shared" si="6"/>
        <v>0.55762801647298088</v>
      </c>
      <c r="AN10" s="206">
        <f t="shared" si="7"/>
        <v>0.53227135799174041</v>
      </c>
      <c r="AO10" s="206">
        <f t="shared" si="8"/>
        <v>0.75882468575155682</v>
      </c>
      <c r="AP10" s="206">
        <f t="shared" si="9"/>
        <v>0.5317533930111793</v>
      </c>
      <c r="AQ10" s="206">
        <f t="shared" si="10"/>
        <v>0.60603680487223821</v>
      </c>
      <c r="AR10" s="206">
        <f t="shared" si="10"/>
        <v>0.55183426490098286</v>
      </c>
      <c r="AS10" s="206"/>
      <c r="AT10" s="67"/>
      <c r="AV10" s="135"/>
      <c r="AW10" s="135"/>
    </row>
    <row r="11" spans="1:49" ht="20.100000000000001" customHeight="1" x14ac:dyDescent="0.25">
      <c r="A11" s="148" t="s">
        <v>77</v>
      </c>
      <c r="B11" s="25">
        <v>105742.86999999997</v>
      </c>
      <c r="C11" s="203">
        <v>146772.35999999993</v>
      </c>
      <c r="D11" s="203">
        <v>106191.60999999997</v>
      </c>
      <c r="E11" s="203">
        <v>156740.30999999991</v>
      </c>
      <c r="F11" s="203">
        <v>208322.54999999996</v>
      </c>
      <c r="G11" s="203">
        <v>182102.74999999991</v>
      </c>
      <c r="H11" s="203">
        <v>156318.05000000002</v>
      </c>
      <c r="I11" s="203">
        <v>208364.81999999995</v>
      </c>
      <c r="J11" s="276">
        <v>123404.02</v>
      </c>
      <c r="K11" s="276">
        <v>228431.58000000013</v>
      </c>
      <c r="L11" s="276">
        <v>207366.91000000006</v>
      </c>
      <c r="M11" s="276">
        <v>266442.00000000006</v>
      </c>
      <c r="N11" s="3"/>
      <c r="O11" s="67" t="str">
        <f t="shared" si="12"/>
        <v/>
      </c>
      <c r="Q11" s="134" t="s">
        <v>77</v>
      </c>
      <c r="R11" s="25">
        <v>5269.9080000000022</v>
      </c>
      <c r="S11" s="203">
        <v>6791.5110000000022</v>
      </c>
      <c r="T11" s="203">
        <v>6331.175000000002</v>
      </c>
      <c r="U11" s="203">
        <v>12356.189000000002</v>
      </c>
      <c r="V11" s="203">
        <v>10013.188000000002</v>
      </c>
      <c r="W11" s="203">
        <v>9709.3430000000008</v>
      </c>
      <c r="X11" s="203">
        <v>9074.4239999999991</v>
      </c>
      <c r="Y11" s="203">
        <v>11193.306000000002</v>
      </c>
      <c r="Z11" s="203">
        <v>12194.198</v>
      </c>
      <c r="AA11" s="203">
        <v>12392.851000000008</v>
      </c>
      <c r="AB11" s="203">
        <v>10554.120999999999</v>
      </c>
      <c r="AC11" s="203">
        <v>14166.043999999998</v>
      </c>
      <c r="AD11" s="3"/>
      <c r="AE11" s="67" t="str">
        <f t="shared" si="13"/>
        <v/>
      </c>
      <c r="AG11" s="152">
        <f t="shared" si="0"/>
        <v>0.4983700555886183</v>
      </c>
      <c r="AH11" s="206">
        <f t="shared" si="1"/>
        <v>0.46272411236012051</v>
      </c>
      <c r="AI11" s="206">
        <f t="shared" si="2"/>
        <v>0.59620293919642087</v>
      </c>
      <c r="AJ11" s="206">
        <f t="shared" si="3"/>
        <v>0.78832235306922693</v>
      </c>
      <c r="AK11" s="206">
        <f t="shared" si="4"/>
        <v>0.48065790285305188</v>
      </c>
      <c r="AL11" s="206">
        <f t="shared" si="5"/>
        <v>0.53317937263440585</v>
      </c>
      <c r="AM11" s="206">
        <f t="shared" si="6"/>
        <v>0.58051031214885285</v>
      </c>
      <c r="AN11" s="206">
        <f t="shared" si="7"/>
        <v>0.53719749811892448</v>
      </c>
      <c r="AO11" s="206">
        <f t="shared" si="8"/>
        <v>0.98815241189063374</v>
      </c>
      <c r="AP11" s="206">
        <f t="shared" si="9"/>
        <v>0.54251916481950524</v>
      </c>
      <c r="AQ11" s="206">
        <f t="shared" si="10"/>
        <v>0.50895878228594893</v>
      </c>
      <c r="AR11" s="206">
        <f t="shared" si="10"/>
        <v>0.53167458583856875</v>
      </c>
      <c r="AS11" s="206"/>
      <c r="AT11" s="67"/>
      <c r="AV11" s="135"/>
      <c r="AW11" s="135"/>
    </row>
    <row r="12" spans="1:49" ht="20.100000000000001" customHeight="1" x14ac:dyDescent="0.25">
      <c r="A12" s="148" t="s">
        <v>78</v>
      </c>
      <c r="B12" s="25">
        <v>173043.08000000005</v>
      </c>
      <c r="C12" s="203">
        <v>88557.569999999978</v>
      </c>
      <c r="D12" s="203">
        <v>121066.39000000004</v>
      </c>
      <c r="E12" s="203">
        <v>142381.43</v>
      </c>
      <c r="F12" s="203">
        <v>163673.44999999992</v>
      </c>
      <c r="G12" s="203">
        <v>227727.18000000014</v>
      </c>
      <c r="H12" s="203">
        <v>161332.92000000001</v>
      </c>
      <c r="I12" s="203">
        <v>247351.10999999993</v>
      </c>
      <c r="J12" s="276">
        <v>159573.16</v>
      </c>
      <c r="K12" s="276">
        <v>248865.2099999999</v>
      </c>
      <c r="L12" s="276">
        <v>200988.73999999996</v>
      </c>
      <c r="M12" s="276">
        <v>276746.97999999992</v>
      </c>
      <c r="N12" s="3"/>
      <c r="O12" s="67" t="str">
        <f t="shared" si="12"/>
        <v/>
      </c>
      <c r="Q12" s="134" t="s">
        <v>78</v>
      </c>
      <c r="R12" s="25">
        <v>8468.7459999999992</v>
      </c>
      <c r="S12" s="203">
        <v>4467.674</v>
      </c>
      <c r="T12" s="203">
        <v>6989.1480000000029</v>
      </c>
      <c r="U12" s="203">
        <v>11275.52199999999</v>
      </c>
      <c r="V12" s="203">
        <v>8874.6120000000028</v>
      </c>
      <c r="W12" s="203">
        <v>11770.861000000004</v>
      </c>
      <c r="X12" s="203">
        <v>9513.2329999999984</v>
      </c>
      <c r="Y12" s="203">
        <v>14562.611999999999</v>
      </c>
      <c r="Z12" s="203">
        <v>13054.882</v>
      </c>
      <c r="AA12" s="203">
        <v>13834.111000000008</v>
      </c>
      <c r="AB12" s="203">
        <v>12299.127999999995</v>
      </c>
      <c r="AC12" s="203">
        <v>14607.988000000005</v>
      </c>
      <c r="AD12" s="3"/>
      <c r="AE12" s="67" t="str">
        <f t="shared" si="13"/>
        <v/>
      </c>
      <c r="AG12" s="152">
        <f t="shared" si="0"/>
        <v>0.48940102083250003</v>
      </c>
      <c r="AH12" s="206">
        <f t="shared" si="1"/>
        <v>0.50449374344847098</v>
      </c>
      <c r="AI12" s="206">
        <f t="shared" si="2"/>
        <v>0.57729878622795316</v>
      </c>
      <c r="AJ12" s="206">
        <f t="shared" si="3"/>
        <v>0.79192363779461905</v>
      </c>
      <c r="AK12" s="206">
        <f t="shared" si="4"/>
        <v>0.54221451310521085</v>
      </c>
      <c r="AL12" s="206">
        <f t="shared" si="5"/>
        <v>0.51688432623633229</v>
      </c>
      <c r="AM12" s="206">
        <f t="shared" si="6"/>
        <v>0.58966471319058733</v>
      </c>
      <c r="AN12" s="206">
        <f t="shared" si="7"/>
        <v>0.5887425368740008</v>
      </c>
      <c r="AO12" s="206">
        <f t="shared" si="8"/>
        <v>0.81811264500872194</v>
      </c>
      <c r="AP12" s="206">
        <f t="shared" si="9"/>
        <v>0.55588770322698033</v>
      </c>
      <c r="AQ12" s="206">
        <f t="shared" si="10"/>
        <v>0.61193119574758248</v>
      </c>
      <c r="AR12" s="206">
        <f t="shared" si="10"/>
        <v>0.527846338196717</v>
      </c>
      <c r="AS12" s="206"/>
      <c r="AT12" s="67"/>
      <c r="AV12" s="135"/>
      <c r="AW12" s="135"/>
    </row>
    <row r="13" spans="1:49" ht="20.100000000000001" customHeight="1" x14ac:dyDescent="0.25">
      <c r="A13" s="148" t="s">
        <v>79</v>
      </c>
      <c r="B13" s="25">
        <v>153878.58000000007</v>
      </c>
      <c r="C13" s="203">
        <v>146271.1</v>
      </c>
      <c r="D13" s="203">
        <v>129654.32999999994</v>
      </c>
      <c r="E13" s="203">
        <v>179800.25999999989</v>
      </c>
      <c r="F13" s="203">
        <v>269493.00999999989</v>
      </c>
      <c r="G13" s="203">
        <v>237770.30999999997</v>
      </c>
      <c r="H13" s="203">
        <v>147807.46000000011</v>
      </c>
      <c r="I13" s="203">
        <v>207312.03999999983</v>
      </c>
      <c r="J13" s="276">
        <v>176243.62</v>
      </c>
      <c r="K13" s="276">
        <v>278687.1700000001</v>
      </c>
      <c r="L13" s="276">
        <v>285820.33000000013</v>
      </c>
      <c r="M13" s="276">
        <v>267127.25000000006</v>
      </c>
      <c r="N13" s="3"/>
      <c r="O13" s="67" t="str">
        <f t="shared" si="12"/>
        <v/>
      </c>
      <c r="Q13" s="134" t="s">
        <v>79</v>
      </c>
      <c r="R13" s="25">
        <v>8304.4390000000039</v>
      </c>
      <c r="S13" s="203">
        <v>7350.9219999999987</v>
      </c>
      <c r="T13" s="203">
        <v>8610.476999999999</v>
      </c>
      <c r="U13" s="203">
        <v>14121.920000000007</v>
      </c>
      <c r="V13" s="203">
        <v>13262.653999999999</v>
      </c>
      <c r="W13" s="203">
        <v>12363.967000000001</v>
      </c>
      <c r="X13" s="203">
        <v>8473.6030000000046</v>
      </c>
      <c r="Y13" s="203">
        <v>11749.72900000001</v>
      </c>
      <c r="Z13" s="203">
        <v>14285.174000000001</v>
      </c>
      <c r="AA13" s="203">
        <v>14287.105000000005</v>
      </c>
      <c r="AB13" s="203">
        <v>16611.900999999998</v>
      </c>
      <c r="AC13" s="203">
        <v>15630.01</v>
      </c>
      <c r="AD13" s="3"/>
      <c r="AE13" s="67" t="str">
        <f t="shared" si="13"/>
        <v/>
      </c>
      <c r="AG13" s="152">
        <f t="shared" si="0"/>
        <v>0.53967478774498701</v>
      </c>
      <c r="AH13" s="206">
        <f t="shared" si="1"/>
        <v>0.50255463998014638</v>
      </c>
      <c r="AI13" s="206">
        <f t="shared" si="2"/>
        <v>0.66411025378018629</v>
      </c>
      <c r="AJ13" s="206">
        <f t="shared" si="3"/>
        <v>0.78542266846555253</v>
      </c>
      <c r="AK13" s="206">
        <f t="shared" si="4"/>
        <v>0.49213350654252608</v>
      </c>
      <c r="AL13" s="206">
        <f t="shared" si="5"/>
        <v>0.51999625184490039</v>
      </c>
      <c r="AM13" s="206">
        <f t="shared" si="6"/>
        <v>0.57328655806682549</v>
      </c>
      <c r="AN13" s="206">
        <f t="shared" si="7"/>
        <v>0.56676539384784497</v>
      </c>
      <c r="AO13" s="206">
        <f t="shared" si="8"/>
        <v>0.81053566648256559</v>
      </c>
      <c r="AP13" s="206">
        <f t="shared" si="9"/>
        <v>0.51265743593434887</v>
      </c>
      <c r="AQ13" s="206">
        <f t="shared" si="10"/>
        <v>0.58120081940987156</v>
      </c>
      <c r="AR13" s="206">
        <f t="shared" si="10"/>
        <v>0.58511477207959861</v>
      </c>
      <c r="AS13" s="206"/>
      <c r="AT13" s="67"/>
      <c r="AV13" s="135"/>
      <c r="AW13" s="135"/>
    </row>
    <row r="14" spans="1:49" ht="20.100000000000001" customHeight="1" x14ac:dyDescent="0.25">
      <c r="A14" s="148" t="s">
        <v>80</v>
      </c>
      <c r="B14" s="25">
        <v>172907.80999999991</v>
      </c>
      <c r="C14" s="203">
        <v>197865.85999999996</v>
      </c>
      <c r="D14" s="203">
        <v>108818.47999999997</v>
      </c>
      <c r="E14" s="203">
        <v>128700.31000000001</v>
      </c>
      <c r="F14" s="203">
        <v>196874.73</v>
      </c>
      <c r="G14" s="203">
        <v>236496.18999999983</v>
      </c>
      <c r="H14" s="203">
        <v>161286.66999999981</v>
      </c>
      <c r="I14" s="203">
        <v>171590.03999999995</v>
      </c>
      <c r="J14" s="276">
        <v>180155.07</v>
      </c>
      <c r="K14" s="276">
        <v>296232.94000000058</v>
      </c>
      <c r="L14" s="276">
        <v>286301.54999999993</v>
      </c>
      <c r="M14" s="276">
        <v>218920.48999999979</v>
      </c>
      <c r="N14" s="3"/>
      <c r="O14" s="67" t="str">
        <f t="shared" si="12"/>
        <v/>
      </c>
      <c r="Q14" s="134" t="s">
        <v>80</v>
      </c>
      <c r="R14" s="25">
        <v>7854.7379999999985</v>
      </c>
      <c r="S14" s="203">
        <v>8326.2219999999998</v>
      </c>
      <c r="T14" s="203">
        <v>7079.4509999999991</v>
      </c>
      <c r="U14" s="203">
        <v>9224.3630000000012</v>
      </c>
      <c r="V14" s="203">
        <v>8588.8440000000028</v>
      </c>
      <c r="W14" s="203">
        <v>10903.496999999998</v>
      </c>
      <c r="X14" s="203">
        <v>9835.2980000000043</v>
      </c>
      <c r="Y14" s="203">
        <v>10047.059999999994</v>
      </c>
      <c r="Z14" s="203">
        <v>13857.925999999999</v>
      </c>
      <c r="AA14" s="203">
        <v>14770.591999999991</v>
      </c>
      <c r="AB14" s="203">
        <v>15842.40800000001</v>
      </c>
      <c r="AC14" s="203">
        <v>12822.846000000009</v>
      </c>
      <c r="AD14" s="3"/>
      <c r="AE14" s="67" t="str">
        <f t="shared" si="13"/>
        <v/>
      </c>
      <c r="AG14" s="152">
        <f t="shared" si="0"/>
        <v>0.45427317597741834</v>
      </c>
      <c r="AH14" s="206">
        <f t="shared" si="1"/>
        <v>0.4208013449111434</v>
      </c>
      <c r="AI14" s="206">
        <f t="shared" si="2"/>
        <v>0.65057433259497854</v>
      </c>
      <c r="AJ14" s="206">
        <f t="shared" si="3"/>
        <v>0.71673199543963806</v>
      </c>
      <c r="AK14" s="206">
        <f t="shared" si="4"/>
        <v>0.436259341155668</v>
      </c>
      <c r="AL14" s="206">
        <f t="shared" si="5"/>
        <v>0.46104324133086483</v>
      </c>
      <c r="AM14" s="206">
        <f t="shared" si="6"/>
        <v>0.60980228558256033</v>
      </c>
      <c r="AN14" s="206">
        <f t="shared" si="7"/>
        <v>0.58552699212611625</v>
      </c>
      <c r="AO14" s="206">
        <f t="shared" si="8"/>
        <v>0.76922209294470589</v>
      </c>
      <c r="AP14" s="206">
        <f t="shared" si="9"/>
        <v>0.49861409740591178</v>
      </c>
      <c r="AQ14" s="206">
        <f t="shared" si="10"/>
        <v>0.55334691691330395</v>
      </c>
      <c r="AR14" s="206">
        <f t="shared" si="10"/>
        <v>0.58573073721879676</v>
      </c>
      <c r="AS14" s="206"/>
      <c r="AT14" s="67"/>
      <c r="AV14" s="135"/>
      <c r="AW14" s="135"/>
    </row>
    <row r="15" spans="1:49" ht="20.100000000000001" customHeight="1" x14ac:dyDescent="0.25">
      <c r="A15" s="148" t="s">
        <v>81</v>
      </c>
      <c r="B15" s="25">
        <v>184668.65</v>
      </c>
      <c r="C15" s="203">
        <v>144340.81999999992</v>
      </c>
      <c r="D15" s="203">
        <v>80105.51999999996</v>
      </c>
      <c r="E15" s="203">
        <v>122946.30000000002</v>
      </c>
      <c r="F15" s="203">
        <v>216355.29000000004</v>
      </c>
      <c r="G15" s="203">
        <v>152646.59000000005</v>
      </c>
      <c r="H15" s="203">
        <v>149729.00999999972</v>
      </c>
      <c r="I15" s="203">
        <v>137518.23999999996</v>
      </c>
      <c r="J15" s="276">
        <v>158081.72</v>
      </c>
      <c r="K15" s="276">
        <v>248455.1099999999</v>
      </c>
      <c r="L15" s="276">
        <v>193947.6099999999</v>
      </c>
      <c r="M15" s="276">
        <v>176782.48999999993</v>
      </c>
      <c r="N15" s="3"/>
      <c r="O15" s="67" t="str">
        <f t="shared" si="12"/>
        <v/>
      </c>
      <c r="Q15" s="134" t="s">
        <v>81</v>
      </c>
      <c r="R15" s="25">
        <v>8976.5390000000007</v>
      </c>
      <c r="S15" s="203">
        <v>8231.4969999999994</v>
      </c>
      <c r="T15" s="203">
        <v>7380.0529999999981</v>
      </c>
      <c r="U15" s="203">
        <v>9158.0150000000012</v>
      </c>
      <c r="V15" s="203">
        <v>11920.680999999999</v>
      </c>
      <c r="W15" s="203">
        <v>8611.9049999999952</v>
      </c>
      <c r="X15" s="203">
        <v>9047.3699999999972</v>
      </c>
      <c r="Y15" s="203">
        <v>10872.128000000008</v>
      </c>
      <c r="Z15" s="203">
        <v>13645.628000000001</v>
      </c>
      <c r="AA15" s="203">
        <v>13484.313000000007</v>
      </c>
      <c r="AB15" s="203">
        <v>12902.209999999997</v>
      </c>
      <c r="AC15" s="203">
        <v>11746.071000000002</v>
      </c>
      <c r="AD15" s="3"/>
      <c r="AE15" s="67" t="str">
        <f t="shared" si="13"/>
        <v/>
      </c>
      <c r="AG15" s="152">
        <f t="shared" si="0"/>
        <v>0.48608894904468092</v>
      </c>
      <c r="AH15" s="206">
        <f t="shared" si="1"/>
        <v>0.57028198953005838</v>
      </c>
      <c r="AI15" s="206">
        <f t="shared" si="2"/>
        <v>0.92129144158854492</v>
      </c>
      <c r="AJ15" s="206">
        <f t="shared" si="3"/>
        <v>0.7448792684285741</v>
      </c>
      <c r="AK15" s="206">
        <f t="shared" si="4"/>
        <v>0.55097709882665669</v>
      </c>
      <c r="AL15" s="206">
        <f t="shared" si="5"/>
        <v>0.56417277320115655</v>
      </c>
      <c r="AM15" s="206">
        <f t="shared" si="6"/>
        <v>0.60424963739491866</v>
      </c>
      <c r="AN15" s="206">
        <f t="shared" si="7"/>
        <v>0.79059534211607208</v>
      </c>
      <c r="AO15" s="206">
        <f t="shared" si="8"/>
        <v>0.86320088116450155</v>
      </c>
      <c r="AP15" s="206">
        <f t="shared" si="9"/>
        <v>0.54272632991931669</v>
      </c>
      <c r="AQ15" s="206">
        <f t="shared" si="10"/>
        <v>0.66524202077045469</v>
      </c>
      <c r="AR15" s="206">
        <f t="shared" si="10"/>
        <v>0.66443633642675848</v>
      </c>
      <c r="AS15" s="206"/>
      <c r="AT15" s="67"/>
      <c r="AV15" s="135"/>
      <c r="AW15" s="135"/>
    </row>
    <row r="16" spans="1:49" ht="20.100000000000001" customHeight="1" x14ac:dyDescent="0.25">
      <c r="A16" s="148" t="s">
        <v>82</v>
      </c>
      <c r="B16" s="25">
        <v>175049.21999999997</v>
      </c>
      <c r="C16" s="203">
        <v>101082.92000000001</v>
      </c>
      <c r="D16" s="203">
        <v>69030.890000000014</v>
      </c>
      <c r="E16" s="203">
        <v>154535.30999999976</v>
      </c>
      <c r="F16" s="203">
        <v>191998.53000000006</v>
      </c>
      <c r="G16" s="203">
        <v>123638.51</v>
      </c>
      <c r="H16" s="203">
        <v>139323.20999999988</v>
      </c>
      <c r="I16" s="203">
        <v>159510.34999999989</v>
      </c>
      <c r="J16" s="276">
        <v>217871.62</v>
      </c>
      <c r="K16" s="276">
        <v>280257.64000000013</v>
      </c>
      <c r="L16" s="276">
        <v>221165.11999999979</v>
      </c>
      <c r="M16" s="276">
        <v>198935.2900000001</v>
      </c>
      <c r="N16" s="3"/>
      <c r="O16" s="67" t="str">
        <f t="shared" si="12"/>
        <v/>
      </c>
      <c r="Q16" s="134" t="s">
        <v>82</v>
      </c>
      <c r="R16" s="25">
        <v>8917.1569999999974</v>
      </c>
      <c r="S16" s="203">
        <v>6317.9840000000004</v>
      </c>
      <c r="T16" s="203">
        <v>6844.7550000000019</v>
      </c>
      <c r="U16" s="203">
        <v>12425.312000000002</v>
      </c>
      <c r="V16" s="203">
        <v>11852.688999999998</v>
      </c>
      <c r="W16" s="203">
        <v>8900.4360000000015</v>
      </c>
      <c r="X16" s="203">
        <v>10677.083000000001</v>
      </c>
      <c r="Y16" s="203">
        <v>13098.086000000008</v>
      </c>
      <c r="Z16" s="203">
        <v>16740.395</v>
      </c>
      <c r="AA16" s="203">
        <v>17459.428999999986</v>
      </c>
      <c r="AB16" s="203">
        <v>14265.805999999997</v>
      </c>
      <c r="AC16" s="203">
        <v>13117.554</v>
      </c>
      <c r="AD16" s="3"/>
      <c r="AE16" s="67" t="str">
        <f t="shared" si="13"/>
        <v/>
      </c>
      <c r="AG16" s="152">
        <f t="shared" si="0"/>
        <v>0.50940855377704619</v>
      </c>
      <c r="AH16" s="206">
        <f t="shared" si="1"/>
        <v>0.62502982699747878</v>
      </c>
      <c r="AI16" s="206">
        <f t="shared" si="2"/>
        <v>0.99154958019518513</v>
      </c>
      <c r="AJ16" s="206">
        <f t="shared" si="3"/>
        <v>0.80404355483546253</v>
      </c>
      <c r="AK16" s="206">
        <f t="shared" si="4"/>
        <v>0.61733227853359063</v>
      </c>
      <c r="AL16" s="206">
        <f t="shared" si="5"/>
        <v>0.71987570862832317</v>
      </c>
      <c r="AM16" s="206">
        <f t="shared" si="6"/>
        <v>0.76635350276526137</v>
      </c>
      <c r="AN16" s="206">
        <f t="shared" si="7"/>
        <v>0.8211433301976967</v>
      </c>
      <c r="AO16" s="206">
        <f t="shared" si="8"/>
        <v>0.76836051432490382</v>
      </c>
      <c r="AP16" s="206">
        <f t="shared" si="9"/>
        <v>0.62297780713489115</v>
      </c>
      <c r="AQ16" s="206">
        <f t="shared" si="10"/>
        <v>0.64502965024503012</v>
      </c>
      <c r="AR16" s="206">
        <f t="shared" si="10"/>
        <v>0.65938798490705164</v>
      </c>
      <c r="AS16" s="206"/>
      <c r="AT16" s="67"/>
      <c r="AV16" s="135"/>
      <c r="AW16" s="135"/>
    </row>
    <row r="17" spans="1:49" ht="20.100000000000001" customHeight="1" x14ac:dyDescent="0.25">
      <c r="A17" s="148" t="s">
        <v>83</v>
      </c>
      <c r="B17" s="25">
        <v>143652.40999999997</v>
      </c>
      <c r="C17" s="203">
        <v>108321.03000000003</v>
      </c>
      <c r="D17" s="203">
        <v>126056.69</v>
      </c>
      <c r="E17" s="203">
        <v>102105.74999999991</v>
      </c>
      <c r="F17" s="203">
        <v>191150.96000000002</v>
      </c>
      <c r="G17" s="203">
        <v>143866.02999999988</v>
      </c>
      <c r="H17" s="203">
        <v>151239.86000000007</v>
      </c>
      <c r="I17" s="203">
        <v>135902.21999999988</v>
      </c>
      <c r="J17" s="276">
        <v>269362.65000000002</v>
      </c>
      <c r="K17" s="276">
        <v>228067.11000000004</v>
      </c>
      <c r="L17" s="276">
        <v>226213.38000000006</v>
      </c>
      <c r="M17" s="276">
        <v>200437.96999999977</v>
      </c>
      <c r="N17" s="3"/>
      <c r="O17" s="67" t="str">
        <f t="shared" si="12"/>
        <v/>
      </c>
      <c r="Q17" s="134" t="s">
        <v>83</v>
      </c>
      <c r="R17" s="25">
        <v>8623.6640000000007</v>
      </c>
      <c r="S17" s="203">
        <v>7729.3239999999987</v>
      </c>
      <c r="T17" s="203">
        <v>10518.219000000001</v>
      </c>
      <c r="U17" s="203">
        <v>7756.1780000000035</v>
      </c>
      <c r="V17" s="203">
        <v>12715.098000000002</v>
      </c>
      <c r="W17" s="203">
        <v>10229.966999999997</v>
      </c>
      <c r="X17" s="203">
        <v>10778.716999999997</v>
      </c>
      <c r="Y17" s="203">
        <v>11138.637000000001</v>
      </c>
      <c r="Z17" s="203">
        <v>17757.596000000001</v>
      </c>
      <c r="AA17" s="203">
        <v>15905.198000000008</v>
      </c>
      <c r="AB17" s="203">
        <v>14901.102000000014</v>
      </c>
      <c r="AC17" s="203">
        <v>15242.800000000001</v>
      </c>
      <c r="AD17" s="3"/>
      <c r="AE17" s="67" t="str">
        <f t="shared" si="13"/>
        <v/>
      </c>
      <c r="AG17" s="152">
        <f t="shared" ref="AG17:AH23" si="14">(R17/B17)*10</f>
        <v>0.60031460662581315</v>
      </c>
      <c r="AH17" s="206">
        <f t="shared" si="14"/>
        <v>0.71355709966938063</v>
      </c>
      <c r="AI17" s="206">
        <f t="shared" ref="AI17:AL19" si="15">IF(T17="","",(T17/D17)*10)</f>
        <v>0.83440387019522733</v>
      </c>
      <c r="AJ17" s="206">
        <f t="shared" si="15"/>
        <v>0.75962205850307263</v>
      </c>
      <c r="AK17" s="206">
        <f t="shared" si="15"/>
        <v>0.665186196292187</v>
      </c>
      <c r="AL17" s="206">
        <f t="shared" si="15"/>
        <v>0.71107592250929597</v>
      </c>
      <c r="AM17" s="206">
        <f t="shared" ref="AM17:AM22" si="16">(X17/H17)*10</f>
        <v>0.71269022597614096</v>
      </c>
      <c r="AN17" s="206">
        <f t="shared" si="7"/>
        <v>0.81960669958150867</v>
      </c>
      <c r="AO17" s="206">
        <f t="shared" si="8"/>
        <v>0.65924492501094711</v>
      </c>
      <c r="AP17" s="206">
        <f t="shared" si="9"/>
        <v>0.69739113193480651</v>
      </c>
      <c r="AQ17" s="206">
        <f t="shared" si="10"/>
        <v>0.65871886092679444</v>
      </c>
      <c r="AR17" s="206">
        <f t="shared" si="10"/>
        <v>0.76047467453397277</v>
      </c>
      <c r="AS17" s="206"/>
      <c r="AT17" s="67"/>
      <c r="AV17" s="135"/>
      <c r="AW17" s="135"/>
    </row>
    <row r="18" spans="1:49" ht="20.100000000000001" customHeight="1" thickBot="1" x14ac:dyDescent="0.3">
      <c r="A18" s="148" t="s">
        <v>84</v>
      </c>
      <c r="B18" s="25">
        <v>152913.45000000004</v>
      </c>
      <c r="C18" s="203">
        <v>216589.59999999995</v>
      </c>
      <c r="D18" s="203">
        <v>85917.549999999959</v>
      </c>
      <c r="E18" s="203">
        <v>230072.31999999998</v>
      </c>
      <c r="F18" s="203">
        <v>233366.15000000014</v>
      </c>
      <c r="G18" s="203">
        <v>149347.89999999994</v>
      </c>
      <c r="H18" s="203">
        <v>169726.70999999988</v>
      </c>
      <c r="I18" s="203">
        <v>161609.71999999994</v>
      </c>
      <c r="J18" s="276">
        <v>201683.16</v>
      </c>
      <c r="K18" s="276">
        <v>231436.16000000015</v>
      </c>
      <c r="L18" s="276">
        <v>249510.86000000004</v>
      </c>
      <c r="M18" s="276">
        <v>209178.95000000004</v>
      </c>
      <c r="N18" s="3"/>
      <c r="O18" s="67" t="str">
        <f t="shared" si="12"/>
        <v/>
      </c>
      <c r="Q18" s="134" t="s">
        <v>84</v>
      </c>
      <c r="R18" s="25">
        <v>8608.0499999999975</v>
      </c>
      <c r="S18" s="203">
        <v>10777.051000000001</v>
      </c>
      <c r="T18" s="203">
        <v>8423.9280000000035</v>
      </c>
      <c r="U18" s="203">
        <v>14158.847</v>
      </c>
      <c r="V18" s="203">
        <v>13639.642000000007</v>
      </c>
      <c r="W18" s="203">
        <v>9440.7710000000006</v>
      </c>
      <c r="X18" s="203">
        <v>11551.010000000002</v>
      </c>
      <c r="Y18" s="203">
        <v>14804.034999999996</v>
      </c>
      <c r="Z18" s="203">
        <v>13581.739</v>
      </c>
      <c r="AA18" s="203">
        <v>16207.478999999999</v>
      </c>
      <c r="AB18" s="203">
        <v>14210.079999999994</v>
      </c>
      <c r="AC18" s="203">
        <v>15527.177000000007</v>
      </c>
      <c r="AD18" s="3"/>
      <c r="AE18" s="67" t="str">
        <f t="shared" si="13"/>
        <v/>
      </c>
      <c r="AG18" s="152">
        <f t="shared" si="14"/>
        <v>0.56293609227965202</v>
      </c>
      <c r="AH18" s="206">
        <f t="shared" si="14"/>
        <v>0.49757933898949919</v>
      </c>
      <c r="AI18" s="206">
        <f t="shared" si="15"/>
        <v>0.98046650538801527</v>
      </c>
      <c r="AJ18" s="206">
        <f t="shared" si="15"/>
        <v>0.61540853762851611</v>
      </c>
      <c r="AK18" s="206">
        <f t="shared" si="15"/>
        <v>0.58447388363736552</v>
      </c>
      <c r="AL18" s="206">
        <f t="shared" si="15"/>
        <v>0.63213282543644767</v>
      </c>
      <c r="AM18" s="206">
        <f t="shared" si="16"/>
        <v>0.68056524515204542</v>
      </c>
      <c r="AN18" s="206">
        <f t="shared" si="7"/>
        <v>0.91603617653690639</v>
      </c>
      <c r="AO18" s="206">
        <f t="shared" si="8"/>
        <v>0.67341958545274683</v>
      </c>
      <c r="AP18" s="206">
        <f t="shared" si="9"/>
        <v>0.7003002037365289</v>
      </c>
      <c r="AQ18" s="206">
        <f t="shared" si="10"/>
        <v>0.56951749515031103</v>
      </c>
      <c r="AR18" s="206">
        <f t="shared" si="10"/>
        <v>0.74229156423244336</v>
      </c>
      <c r="AS18" s="206"/>
      <c r="AT18" s="67"/>
      <c r="AV18" s="135"/>
      <c r="AW18" s="135"/>
    </row>
    <row r="19" spans="1:49" ht="20.100000000000001" customHeight="1" thickBot="1" x14ac:dyDescent="0.3">
      <c r="A19" s="42" t="str">
        <f>'2'!A19</f>
        <v>janeiro</v>
      </c>
      <c r="B19" s="222">
        <f>B7</f>
        <v>112208.21</v>
      </c>
      <c r="C19" s="223">
        <f t="shared" ref="C19:N19" si="17">C7</f>
        <v>125412.47000000002</v>
      </c>
      <c r="D19" s="223">
        <f t="shared" si="17"/>
        <v>111648.51</v>
      </c>
      <c r="E19" s="223">
        <f t="shared" si="17"/>
        <v>101032.48999999999</v>
      </c>
      <c r="F19" s="223">
        <f t="shared" si="17"/>
        <v>181499.08999999997</v>
      </c>
      <c r="G19" s="223">
        <f t="shared" si="17"/>
        <v>165515.38999999981</v>
      </c>
      <c r="H19" s="223">
        <f t="shared" si="17"/>
        <v>127441.33000000005</v>
      </c>
      <c r="I19" s="223">
        <f t="shared" si="17"/>
        <v>165564.63999999996</v>
      </c>
      <c r="J19" s="223">
        <f t="shared" si="17"/>
        <v>108022.51</v>
      </c>
      <c r="K19" s="223">
        <f t="shared" si="17"/>
        <v>201133.06000000003</v>
      </c>
      <c r="L19" s="223">
        <f t="shared" si="17"/>
        <v>231418.47</v>
      </c>
      <c r="M19" s="223">
        <f t="shared" si="17"/>
        <v>217712.43000000014</v>
      </c>
      <c r="N19" s="381">
        <f t="shared" si="17"/>
        <v>189586.96999999988</v>
      </c>
      <c r="O19" s="218">
        <f t="shared" si="12"/>
        <v>-0.12918628486210107</v>
      </c>
      <c r="P19" s="226"/>
      <c r="Q19" s="225"/>
      <c r="R19" s="222">
        <f>R7</f>
        <v>5046.811999999999</v>
      </c>
      <c r="S19" s="223">
        <f t="shared" ref="S19:AD19" si="18">S7</f>
        <v>5419.8780000000006</v>
      </c>
      <c r="T19" s="223">
        <f t="shared" si="18"/>
        <v>5376.692</v>
      </c>
      <c r="U19" s="223">
        <f t="shared" si="18"/>
        <v>8185.9700000000021</v>
      </c>
      <c r="V19" s="223">
        <f t="shared" si="18"/>
        <v>9253.7109999999993</v>
      </c>
      <c r="W19" s="223">
        <f t="shared" si="18"/>
        <v>8018.4579999999987</v>
      </c>
      <c r="X19" s="223">
        <f t="shared" si="18"/>
        <v>7549.5260000000026</v>
      </c>
      <c r="Y19" s="223">
        <f t="shared" si="18"/>
        <v>9256.76</v>
      </c>
      <c r="Z19" s="223">
        <f t="shared" si="18"/>
        <v>8429.6530000000002</v>
      </c>
      <c r="AA19" s="223">
        <f t="shared" si="18"/>
        <v>12162.242999999999</v>
      </c>
      <c r="AB19" s="223">
        <f t="shared" si="18"/>
        <v>14395.186999999998</v>
      </c>
      <c r="AC19" s="223">
        <f t="shared" si="18"/>
        <v>11739.592999999995</v>
      </c>
      <c r="AD19" s="224">
        <f t="shared" si="18"/>
        <v>12201.099000000006</v>
      </c>
      <c r="AE19" s="76">
        <f t="shared" si="13"/>
        <v>3.9311925038628723E-2</v>
      </c>
      <c r="AG19" s="227">
        <f t="shared" si="14"/>
        <v>0.44977207995742902</v>
      </c>
      <c r="AH19" s="228">
        <f t="shared" si="14"/>
        <v>0.43216420185329257</v>
      </c>
      <c r="AI19" s="228">
        <f t="shared" si="15"/>
        <v>0.48157310832003042</v>
      </c>
      <c r="AJ19" s="228">
        <f t="shared" si="15"/>
        <v>0.81023144139078462</v>
      </c>
      <c r="AK19" s="228">
        <f t="shared" si="15"/>
        <v>0.50984889235532815</v>
      </c>
      <c r="AL19" s="228">
        <f t="shared" si="15"/>
        <v>0.48445392298565154</v>
      </c>
      <c r="AM19" s="228">
        <f t="shared" si="16"/>
        <v>0.5923922796474268</v>
      </c>
      <c r="AN19" s="228">
        <f t="shared" si="7"/>
        <v>0.55910247502123656</v>
      </c>
      <c r="AO19" s="228">
        <f t="shared" si="8"/>
        <v>0.78036077850810914</v>
      </c>
      <c r="AP19" s="228">
        <f t="shared" si="9"/>
        <v>0.60468642002463424</v>
      </c>
      <c r="AQ19" s="228">
        <f t="shared" si="10"/>
        <v>0.62204140404177755</v>
      </c>
      <c r="AR19" s="228">
        <f t="shared" si="10"/>
        <v>0.53922474706657708</v>
      </c>
      <c r="AS19" s="228">
        <f>(AD19/N19)*10</f>
        <v>0.64356210767016386</v>
      </c>
      <c r="AT19" s="76">
        <f t="shared" ref="AT19:AT23" si="19">IF(AS19="","",(AS19-AR19)/AR19)</f>
        <v>0.19349512642212699</v>
      </c>
      <c r="AV19" s="135"/>
      <c r="AW19" s="135"/>
    </row>
    <row r="20" spans="1:49" ht="20.100000000000001" customHeight="1" x14ac:dyDescent="0.25">
      <c r="A20" s="148" t="s">
        <v>85</v>
      </c>
      <c r="B20" s="25">
        <f>SUM(B7:B9)</f>
        <v>383996.99999999988</v>
      </c>
      <c r="C20" s="203">
        <f>SUM(C7:C9)</f>
        <v>360761.51999999996</v>
      </c>
      <c r="D20" s="203">
        <f>SUM(D7:D9)</f>
        <v>338161.04999999993</v>
      </c>
      <c r="E20" s="203">
        <f t="shared" ref="E20:I20" si="20">SUM(E7:E9)</f>
        <v>270933.47000000003</v>
      </c>
      <c r="F20" s="203">
        <f t="shared" si="20"/>
        <v>519508.35</v>
      </c>
      <c r="G20" s="203">
        <f t="shared" si="20"/>
        <v>534624.43999999983</v>
      </c>
      <c r="H20" s="203">
        <f t="shared" si="20"/>
        <v>446773.26</v>
      </c>
      <c r="I20" s="203">
        <f t="shared" si="20"/>
        <v>530786.49</v>
      </c>
      <c r="J20" s="203">
        <f t="shared" ref="J20:K20" si="21">SUM(J7:J9)</f>
        <v>340453.22</v>
      </c>
      <c r="K20" s="203">
        <f t="shared" si="21"/>
        <v>649895.34000000008</v>
      </c>
      <c r="L20" s="203">
        <f t="shared" ref="L20" si="22">SUM(L7:L9)</f>
        <v>640920.42999999993</v>
      </c>
      <c r="M20" s="203">
        <f t="shared" ref="M20" si="23">SUM(M7:M9)</f>
        <v>794459.75000000116</v>
      </c>
      <c r="N20" s="203"/>
      <c r="O20" s="67"/>
      <c r="Q20" s="134" t="s">
        <v>85</v>
      </c>
      <c r="R20" s="25">
        <f>SUM(R7:R9)</f>
        <v>17386.603999999999</v>
      </c>
      <c r="S20" s="203">
        <f t="shared" ref="S20" si="24">SUM(S7:S9)</f>
        <v>16187.608</v>
      </c>
      <c r="T20" s="203">
        <f>SUM(T7:T9)</f>
        <v>17207.878999999994</v>
      </c>
      <c r="U20" s="203">
        <f t="shared" ref="U20:Y20" si="25">SUM(U7:U9)</f>
        <v>22973.369000000002</v>
      </c>
      <c r="V20" s="203">
        <f t="shared" si="25"/>
        <v>26551.153999999995</v>
      </c>
      <c r="W20" s="203">
        <f t="shared" si="25"/>
        <v>26243.759999999998</v>
      </c>
      <c r="X20" s="203">
        <f t="shared" si="25"/>
        <v>24497.342000000004</v>
      </c>
      <c r="Y20" s="203">
        <f t="shared" si="25"/>
        <v>29314.421999999999</v>
      </c>
      <c r="Z20" s="203">
        <f t="shared" ref="Z20:AA20" si="26">SUM(Z7:Z9)</f>
        <v>28198.834000000003</v>
      </c>
      <c r="AA20" s="203">
        <f t="shared" si="26"/>
        <v>37842.870999999999</v>
      </c>
      <c r="AB20" s="203">
        <f t="shared" ref="AB20" si="27">SUM(AB7:AB9)</f>
        <v>40547.094000000005</v>
      </c>
      <c r="AC20" s="203">
        <f t="shared" ref="AC20" si="28">SUM(AC7:AC9)</f>
        <v>41268.688000000002</v>
      </c>
      <c r="AD20" s="276" t="str">
        <f>IF(AD9="","",SUM(AD7:AD9))</f>
        <v/>
      </c>
      <c r="AE20" s="76" t="str">
        <f t="shared" si="13"/>
        <v/>
      </c>
      <c r="AG20" s="151">
        <f t="shared" si="14"/>
        <v>0.45277968317460826</v>
      </c>
      <c r="AH20" s="205">
        <f t="shared" si="14"/>
        <v>0.44870661372088694</v>
      </c>
      <c r="AI20" s="205">
        <f t="shared" ref="AI20:AL22" si="29">(T20/D20)*10</f>
        <v>0.50886638186154198</v>
      </c>
      <c r="AJ20" s="205">
        <f t="shared" si="29"/>
        <v>0.84793395958055684</v>
      </c>
      <c r="AK20" s="205">
        <f t="shared" si="29"/>
        <v>0.51108233390281399</v>
      </c>
      <c r="AL20" s="205">
        <f t="shared" si="29"/>
        <v>0.49088216019454722</v>
      </c>
      <c r="AM20" s="205">
        <f t="shared" si="16"/>
        <v>0.54831710384815791</v>
      </c>
      <c r="AN20" s="205">
        <f t="shared" si="7"/>
        <v>0.55228274555367829</v>
      </c>
      <c r="AO20" s="205">
        <f t="shared" si="8"/>
        <v>0.82827338216980306</v>
      </c>
      <c r="AP20" s="205">
        <f t="shared" si="9"/>
        <v>0.5822917733184545</v>
      </c>
      <c r="AQ20" s="205">
        <f t="shared" si="10"/>
        <v>0.63263850085103401</v>
      </c>
      <c r="AR20" s="205">
        <f t="shared" si="10"/>
        <v>0.51945599509603779</v>
      </c>
      <c r="AS20" s="205"/>
      <c r="AT20" s="76"/>
      <c r="AV20" s="135"/>
      <c r="AW20" s="135"/>
    </row>
    <row r="21" spans="1:49" ht="20.100000000000001" customHeight="1" x14ac:dyDescent="0.25">
      <c r="A21" s="148" t="s">
        <v>86</v>
      </c>
      <c r="B21" s="25">
        <f>SUM(B10:B12)</f>
        <v>449195.80000000005</v>
      </c>
      <c r="C21" s="203">
        <f>SUM(C10:C12)</f>
        <v>360855.57999999996</v>
      </c>
      <c r="D21" s="203">
        <f>SUM(D10:D12)</f>
        <v>358400.06000000006</v>
      </c>
      <c r="E21" s="203">
        <f t="shared" ref="E21:I21" si="30">SUM(E10:E12)</f>
        <v>410436.21999999991</v>
      </c>
      <c r="F21" s="203">
        <f t="shared" si="30"/>
        <v>511451.39999999991</v>
      </c>
      <c r="G21" s="203">
        <f t="shared" si="30"/>
        <v>582701.47000000009</v>
      </c>
      <c r="H21" s="203">
        <f t="shared" si="30"/>
        <v>438564.12</v>
      </c>
      <c r="I21" s="203">
        <f t="shared" si="30"/>
        <v>651591.7899999998</v>
      </c>
      <c r="J21" s="203">
        <f t="shared" ref="J21:K21" si="31">SUM(J10:J12)</f>
        <v>433350.24</v>
      </c>
      <c r="K21" s="203">
        <f t="shared" si="31"/>
        <v>722229.66999999993</v>
      </c>
      <c r="L21" s="203">
        <f t="shared" ref="L21" si="32">SUM(L10:L12)</f>
        <v>641359.04</v>
      </c>
      <c r="M21" s="203">
        <f t="shared" ref="M21" si="33">SUM(M10:M12)</f>
        <v>764967.47</v>
      </c>
      <c r="N21" s="203"/>
      <c r="O21" s="67"/>
      <c r="Q21" s="134" t="s">
        <v>86</v>
      </c>
      <c r="R21" s="25">
        <f>SUM(R10:R12)</f>
        <v>20822.173999999999</v>
      </c>
      <c r="S21" s="203">
        <f t="shared" ref="S21" si="34">SUM(S10:S12)</f>
        <v>16993.961000000003</v>
      </c>
      <c r="T21" s="203">
        <f>SUM(T10:T12)</f>
        <v>20306.538000000008</v>
      </c>
      <c r="U21" s="203">
        <f t="shared" ref="U21:Y21" si="35">SUM(U10:U12)</f>
        <v>32580.996999999992</v>
      </c>
      <c r="V21" s="203">
        <f t="shared" si="35"/>
        <v>26623.229000000007</v>
      </c>
      <c r="W21" s="203">
        <f t="shared" si="35"/>
        <v>30060.606000000007</v>
      </c>
      <c r="X21" s="203">
        <f t="shared" si="35"/>
        <v>25330.112999999998</v>
      </c>
      <c r="Y21" s="203">
        <f t="shared" si="35"/>
        <v>36181.829000000005</v>
      </c>
      <c r="Z21" s="203">
        <f t="shared" ref="Z21:AA21" si="36">SUM(Z10:Z12)</f>
        <v>36659.758999999998</v>
      </c>
      <c r="AA21" s="203">
        <f t="shared" si="36"/>
        <v>39251.351000000017</v>
      </c>
      <c r="AB21" s="203">
        <f t="shared" ref="AB21" si="37">SUM(AB10:AB12)</f>
        <v>36974.111999999994</v>
      </c>
      <c r="AC21" s="203">
        <f t="shared" ref="AC21" si="38">SUM(AC10:AC12)</f>
        <v>41012.529000000002</v>
      </c>
      <c r="AD21" s="276" t="str">
        <f>IF(AD12="","",SUM(AD10:AD12))</f>
        <v/>
      </c>
      <c r="AE21" s="67" t="str">
        <f t="shared" si="13"/>
        <v/>
      </c>
      <c r="AG21" s="152">
        <f t="shared" si="14"/>
        <v>0.4635433813049899</v>
      </c>
      <c r="AH21" s="206">
        <f t="shared" si="14"/>
        <v>0.4709352422927755</v>
      </c>
      <c r="AI21" s="206">
        <f t="shared" si="29"/>
        <v>0.56658857702200172</v>
      </c>
      <c r="AJ21" s="206">
        <f t="shared" si="29"/>
        <v>0.7938138841645116</v>
      </c>
      <c r="AK21" s="206">
        <f t="shared" si="29"/>
        <v>0.52054269477021697</v>
      </c>
      <c r="AL21" s="206">
        <f t="shared" si="29"/>
        <v>0.51588347631935783</v>
      </c>
      <c r="AM21" s="206">
        <f t="shared" si="16"/>
        <v>0.57756920470374995</v>
      </c>
      <c r="AN21" s="206">
        <f t="shared" si="7"/>
        <v>0.55528368459031718</v>
      </c>
      <c r="AO21" s="206">
        <f t="shared" si="8"/>
        <v>0.84596143295086201</v>
      </c>
      <c r="AP21" s="206">
        <f t="shared" si="9"/>
        <v>0.54347464013767288</v>
      </c>
      <c r="AQ21" s="206">
        <f t="shared" si="10"/>
        <v>0.57649631008553326</v>
      </c>
      <c r="AR21" s="206">
        <f t="shared" si="10"/>
        <v>0.53613428816783548</v>
      </c>
      <c r="AS21" s="206"/>
      <c r="AT21" s="67"/>
      <c r="AV21" s="135"/>
      <c r="AW21" s="135"/>
    </row>
    <row r="22" spans="1:49" ht="20.100000000000001" customHeight="1" x14ac:dyDescent="0.25">
      <c r="A22" s="148" t="s">
        <v>87</v>
      </c>
      <c r="B22" s="25">
        <f>SUM(B13:B15)</f>
        <v>511455.04000000004</v>
      </c>
      <c r="C22" s="203">
        <f>SUM(C13:C15)</f>
        <v>488477.77999999991</v>
      </c>
      <c r="D22" s="203">
        <f>SUM(D13:D15)</f>
        <v>318578.32999999984</v>
      </c>
      <c r="E22" s="203">
        <f t="shared" ref="E22:I22" si="39">SUM(E13:E15)</f>
        <v>431446.86999999988</v>
      </c>
      <c r="F22" s="203">
        <f t="shared" si="39"/>
        <v>682723.02999999991</v>
      </c>
      <c r="G22" s="203">
        <f t="shared" si="39"/>
        <v>626913.08999999985</v>
      </c>
      <c r="H22" s="203">
        <f t="shared" si="39"/>
        <v>458823.13999999961</v>
      </c>
      <c r="I22" s="203">
        <f t="shared" si="39"/>
        <v>516420.31999999972</v>
      </c>
      <c r="J22" s="203">
        <f t="shared" ref="J22:K22" si="40">SUM(J13:J15)</f>
        <v>514480.41000000003</v>
      </c>
      <c r="K22" s="203">
        <f t="shared" si="40"/>
        <v>823375.22000000055</v>
      </c>
      <c r="L22" s="203">
        <f t="shared" ref="L22" si="41">SUM(L13:L15)</f>
        <v>766069.49</v>
      </c>
      <c r="M22" s="203">
        <f t="shared" ref="M22" si="42">SUM(M13:M15)</f>
        <v>662830.22999999975</v>
      </c>
      <c r="N22" s="276" t="str">
        <f>IF(N13="","",SUM(N13:N15))</f>
        <v/>
      </c>
      <c r="O22" s="67" t="str">
        <f t="shared" si="12"/>
        <v/>
      </c>
      <c r="Q22" s="134" t="s">
        <v>87</v>
      </c>
      <c r="R22" s="25">
        <f>SUM(R13:R15)</f>
        <v>25135.716000000004</v>
      </c>
      <c r="S22" s="203">
        <f t="shared" ref="S22" si="43">SUM(S13:S15)</f>
        <v>23908.640999999996</v>
      </c>
      <c r="T22" s="203">
        <f>SUM(T13:T15)</f>
        <v>23069.980999999996</v>
      </c>
      <c r="U22" s="203">
        <f t="shared" ref="U22:Y22" si="44">SUM(U13:U15)</f>
        <v>32504.29800000001</v>
      </c>
      <c r="V22" s="203">
        <f t="shared" si="44"/>
        <v>33772.178999999996</v>
      </c>
      <c r="W22" s="203">
        <f t="shared" si="44"/>
        <v>31879.368999999995</v>
      </c>
      <c r="X22" s="203">
        <f t="shared" si="44"/>
        <v>27356.271000000008</v>
      </c>
      <c r="Y22" s="203">
        <f t="shared" si="44"/>
        <v>32668.917000000012</v>
      </c>
      <c r="Z22" s="203">
        <f t="shared" ref="Z22:AA22" si="45">SUM(Z13:Z15)</f>
        <v>41788.728000000003</v>
      </c>
      <c r="AA22" s="203">
        <f t="shared" si="45"/>
        <v>42542.01</v>
      </c>
      <c r="AB22" s="203">
        <f t="shared" ref="AB22" si="46">SUM(AB13:AB15)</f>
        <v>45356.519000000008</v>
      </c>
      <c r="AC22" s="203">
        <f t="shared" ref="AC22" si="47">SUM(AC13:AC15)</f>
        <v>40198.927000000011</v>
      </c>
      <c r="AD22" s="276" t="str">
        <f>IF(AD15="","",SUM(AD13:AD15))</f>
        <v/>
      </c>
      <c r="AE22" s="67" t="str">
        <f t="shared" si="13"/>
        <v/>
      </c>
      <c r="AG22" s="152">
        <f t="shared" si="14"/>
        <v>0.49145504558914899</v>
      </c>
      <c r="AH22" s="206">
        <f t="shared" si="14"/>
        <v>0.48945196647429901</v>
      </c>
      <c r="AI22" s="206">
        <f t="shared" si="29"/>
        <v>0.72415411933385454</v>
      </c>
      <c r="AJ22" s="206">
        <f t="shared" si="29"/>
        <v>0.75337892705074017</v>
      </c>
      <c r="AK22" s="206">
        <f t="shared" si="29"/>
        <v>0.49466881174346788</v>
      </c>
      <c r="AL22" s="206">
        <f t="shared" si="29"/>
        <v>0.50851337304186772</v>
      </c>
      <c r="AM22" s="206">
        <f t="shared" si="16"/>
        <v>0.59622692525926291</v>
      </c>
      <c r="AN22" s="206">
        <f t="shared" si="7"/>
        <v>0.63260324458185591</v>
      </c>
      <c r="AO22" s="206">
        <f t="shared" si="8"/>
        <v>0.8122511020390456</v>
      </c>
      <c r="AP22" s="206">
        <f t="shared" si="9"/>
        <v>0.5166782891523013</v>
      </c>
      <c r="AQ22" s="206">
        <f t="shared" si="10"/>
        <v>0.59206794673417951</v>
      </c>
      <c r="AR22" s="206">
        <f t="shared" si="10"/>
        <v>0.60647395336812004</v>
      </c>
      <c r="AS22" s="206"/>
      <c r="AT22" s="67"/>
      <c r="AV22" s="135"/>
      <c r="AW22" s="135"/>
    </row>
    <row r="23" spans="1:49" ht="20.100000000000001" customHeight="1" thickBot="1" x14ac:dyDescent="0.3">
      <c r="A23" s="149" t="s">
        <v>88</v>
      </c>
      <c r="B23" s="27">
        <f>SUM(B16:B18)</f>
        <v>471615.07999999996</v>
      </c>
      <c r="C23" s="204">
        <f>SUM(C16:C18)</f>
        <v>425993.55</v>
      </c>
      <c r="D23" s="204">
        <f>SUM(D16:D18)</f>
        <v>281005.13</v>
      </c>
      <c r="E23" s="204">
        <f t="shared" ref="E23:I23" si="48">SUM(E16:E18)</f>
        <v>486713.37999999966</v>
      </c>
      <c r="F23" s="204">
        <f t="shared" si="48"/>
        <v>616515.64000000025</v>
      </c>
      <c r="G23" s="204">
        <f t="shared" si="48"/>
        <v>416852.43999999983</v>
      </c>
      <c r="H23" s="204">
        <f t="shared" si="48"/>
        <v>460289.7799999998</v>
      </c>
      <c r="I23" s="204">
        <f t="shared" si="48"/>
        <v>457022.28999999969</v>
      </c>
      <c r="J23" s="204">
        <f t="shared" ref="J23:K23" si="49">SUM(J16:J18)</f>
        <v>688917.43</v>
      </c>
      <c r="K23" s="204">
        <f t="shared" si="49"/>
        <v>739760.91000000038</v>
      </c>
      <c r="L23" s="204">
        <f t="shared" ref="L23" si="50">SUM(L16:L18)</f>
        <v>696889.35999999987</v>
      </c>
      <c r="M23" s="204">
        <f t="shared" ref="M23" si="51">SUM(M16:M18)</f>
        <v>608552.21</v>
      </c>
      <c r="N23" s="277" t="str">
        <f>IF(N16="","",SUM(N16:N18))</f>
        <v/>
      </c>
      <c r="O23" s="70" t="str">
        <f t="shared" si="12"/>
        <v/>
      </c>
      <c r="Q23" s="136" t="s">
        <v>88</v>
      </c>
      <c r="R23" s="27">
        <f>SUM(R16:R18)</f>
        <v>26148.870999999992</v>
      </c>
      <c r="S23" s="204">
        <f t="shared" ref="S23" si="52">SUM(S16:S18)</f>
        <v>24824.359</v>
      </c>
      <c r="T23" s="204">
        <f>SUM(T16:T18)</f>
        <v>25786.902000000006</v>
      </c>
      <c r="U23" s="204">
        <f t="shared" ref="U23:Y23" si="53">SUM(U16:U18)</f>
        <v>34340.337000000007</v>
      </c>
      <c r="V23" s="204">
        <f t="shared" si="53"/>
        <v>38207.429000000004</v>
      </c>
      <c r="W23" s="204">
        <f t="shared" si="53"/>
        <v>28571.173999999999</v>
      </c>
      <c r="X23" s="204">
        <f t="shared" si="53"/>
        <v>33006.81</v>
      </c>
      <c r="Y23" s="204">
        <f t="shared" si="53"/>
        <v>39040.758000000002</v>
      </c>
      <c r="Z23" s="204">
        <f t="shared" ref="Z23:AA23" si="54">SUM(Z16:Z18)</f>
        <v>48079.73</v>
      </c>
      <c r="AA23" s="204">
        <f t="shared" si="54"/>
        <v>49572.105999999992</v>
      </c>
      <c r="AB23" s="204">
        <f t="shared" ref="AB23" si="55">SUM(AB16:AB18)</f>
        <v>43376.988000000005</v>
      </c>
      <c r="AC23" s="204">
        <f t="shared" ref="AC23" si="56">SUM(AC16:AC18)</f>
        <v>43887.531000000003</v>
      </c>
      <c r="AD23" s="277" t="str">
        <f>IF(AD18="","",SUM(AD16:AD18))</f>
        <v/>
      </c>
      <c r="AE23" s="70" t="str">
        <f t="shared" si="13"/>
        <v/>
      </c>
      <c r="AG23" s="153">
        <f t="shared" si="14"/>
        <v>0.55445366590058986</v>
      </c>
      <c r="AH23" s="207">
        <f t="shared" si="14"/>
        <v>0.58274025510480154</v>
      </c>
      <c r="AI23" s="207">
        <f t="shared" ref="AI23:AP23" si="57">IF(AI18="","",(T23/D23)*10)</f>
        <v>0.91766659206541912</v>
      </c>
      <c r="AJ23" s="207">
        <f t="shared" si="57"/>
        <v>0.70555563933746857</v>
      </c>
      <c r="AK23" s="207">
        <f t="shared" si="57"/>
        <v>0.61973170704963765</v>
      </c>
      <c r="AL23" s="207">
        <f t="shared" si="57"/>
        <v>0.68540258514499786</v>
      </c>
      <c r="AM23" s="207">
        <f t="shared" si="57"/>
        <v>0.71708761380711117</v>
      </c>
      <c r="AN23" s="207">
        <f t="shared" si="57"/>
        <v>0.85424187953721087</v>
      </c>
      <c r="AO23" s="207">
        <f t="shared" si="57"/>
        <v>0.69790264995908136</v>
      </c>
      <c r="AP23" s="207">
        <f t="shared" si="57"/>
        <v>0.67010983318921202</v>
      </c>
      <c r="AQ23" s="207">
        <f t="shared" ref="AQ23:AR23" si="58">IF(AQ18="","",(AB23/L23)*10)</f>
        <v>0.62243722590340611</v>
      </c>
      <c r="AR23" s="207">
        <f t="shared" si="58"/>
        <v>0.72117938738567733</v>
      </c>
      <c r="AS23" s="207" t="str">
        <f>IF(AS18="","",(AD23/N23)*10)</f>
        <v/>
      </c>
      <c r="AT23" s="70" t="str">
        <f t="shared" si="19"/>
        <v/>
      </c>
      <c r="AV23" s="135"/>
      <c r="AW23" s="135"/>
    </row>
    <row r="24" spans="1:49" x14ac:dyDescent="0.25">
      <c r="Q24" s="146">
        <f>SUM(R7:R18)</f>
        <v>89493.365000000005</v>
      </c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V24" s="135"/>
      <c r="AW24" s="135"/>
    </row>
    <row r="25" spans="1:49" ht="15.75" thickBot="1" x14ac:dyDescent="0.3">
      <c r="O25" s="279" t="s">
        <v>1</v>
      </c>
      <c r="AE25" s="174">
        <v>1000</v>
      </c>
      <c r="AT25" s="174" t="s">
        <v>47</v>
      </c>
      <c r="AV25" s="135"/>
      <c r="AW25" s="135"/>
    </row>
    <row r="26" spans="1:49" ht="20.100000000000001" customHeight="1" x14ac:dyDescent="0.25">
      <c r="A26" s="403" t="s">
        <v>2</v>
      </c>
      <c r="B26" s="405" t="s">
        <v>71</v>
      </c>
      <c r="C26" s="406"/>
      <c r="D26" s="406"/>
      <c r="E26" s="406"/>
      <c r="F26" s="406"/>
      <c r="G26" s="406"/>
      <c r="H26" s="406"/>
      <c r="I26" s="406"/>
      <c r="J26" s="406"/>
      <c r="K26" s="406"/>
      <c r="L26" s="406"/>
      <c r="M26" s="406"/>
      <c r="N26" s="407"/>
      <c r="O26" s="413" t="str">
        <f>O4</f>
        <v>D       2022/2021</v>
      </c>
      <c r="Q26" s="410" t="s">
        <v>3</v>
      </c>
      <c r="R26" s="412" t="s">
        <v>71</v>
      </c>
      <c r="S26" s="406"/>
      <c r="T26" s="406"/>
      <c r="U26" s="406"/>
      <c r="V26" s="406"/>
      <c r="W26" s="406"/>
      <c r="X26" s="406"/>
      <c r="Y26" s="406"/>
      <c r="Z26" s="406"/>
      <c r="AA26" s="406"/>
      <c r="AB26" s="406"/>
      <c r="AC26" s="406"/>
      <c r="AD26" s="407"/>
      <c r="AE26" s="413" t="str">
        <f>O26</f>
        <v>D       2022/2021</v>
      </c>
      <c r="AG26" s="412" t="s">
        <v>71</v>
      </c>
      <c r="AH26" s="406"/>
      <c r="AI26" s="406"/>
      <c r="AJ26" s="406"/>
      <c r="AK26" s="406"/>
      <c r="AL26" s="406"/>
      <c r="AM26" s="406"/>
      <c r="AN26" s="406"/>
      <c r="AO26" s="406"/>
      <c r="AP26" s="406"/>
      <c r="AQ26" s="406"/>
      <c r="AR26" s="406"/>
      <c r="AS26" s="407"/>
      <c r="AT26" s="413" t="str">
        <f>AE26</f>
        <v>D       2022/2021</v>
      </c>
      <c r="AV26" s="135"/>
      <c r="AW26" s="135"/>
    </row>
    <row r="27" spans="1:49" ht="20.100000000000001" customHeight="1" thickBot="1" x14ac:dyDescent="0.3">
      <c r="A27" s="404"/>
      <c r="B27" s="120">
        <v>2010</v>
      </c>
      <c r="C27" s="181">
        <v>2011</v>
      </c>
      <c r="D27" s="181">
        <v>2012</v>
      </c>
      <c r="E27" s="181">
        <v>2013</v>
      </c>
      <c r="F27" s="181">
        <v>2014</v>
      </c>
      <c r="G27" s="181">
        <v>2015</v>
      </c>
      <c r="H27" s="181">
        <v>2016</v>
      </c>
      <c r="I27" s="181">
        <v>2017</v>
      </c>
      <c r="J27" s="181">
        <v>2018</v>
      </c>
      <c r="K27" s="181">
        <v>2019</v>
      </c>
      <c r="L27" s="181">
        <v>2020</v>
      </c>
      <c r="M27" s="181">
        <v>2021</v>
      </c>
      <c r="N27" s="179">
        <v>2022</v>
      </c>
      <c r="O27" s="414"/>
      <c r="Q27" s="411"/>
      <c r="R27" s="31">
        <v>2010</v>
      </c>
      <c r="S27" s="181">
        <v>2011</v>
      </c>
      <c r="T27" s="181">
        <v>2012</v>
      </c>
      <c r="U27" s="181">
        <v>2013</v>
      </c>
      <c r="V27" s="181">
        <v>2014</v>
      </c>
      <c r="W27" s="181">
        <v>2015</v>
      </c>
      <c r="X27" s="181">
        <v>2016</v>
      </c>
      <c r="Y27" s="181">
        <v>2017</v>
      </c>
      <c r="Z27" s="181">
        <v>2018</v>
      </c>
      <c r="AA27" s="181">
        <v>2019</v>
      </c>
      <c r="AB27" s="181">
        <v>2020</v>
      </c>
      <c r="AC27" s="181">
        <v>2021</v>
      </c>
      <c r="AD27" s="179">
        <v>2022</v>
      </c>
      <c r="AE27" s="414"/>
      <c r="AG27" s="31">
        <v>2010</v>
      </c>
      <c r="AH27" s="181">
        <v>2011</v>
      </c>
      <c r="AI27" s="181">
        <v>2012</v>
      </c>
      <c r="AJ27" s="181">
        <v>2013</v>
      </c>
      <c r="AK27" s="181">
        <v>2014</v>
      </c>
      <c r="AL27" s="181">
        <v>2015</v>
      </c>
      <c r="AM27" s="181">
        <v>2016</v>
      </c>
      <c r="AN27" s="181">
        <v>2017</v>
      </c>
      <c r="AO27" s="368">
        <v>2018</v>
      </c>
      <c r="AP27" s="181">
        <v>2019</v>
      </c>
      <c r="AQ27" s="236">
        <v>2020</v>
      </c>
      <c r="AR27" s="181">
        <v>2021</v>
      </c>
      <c r="AS27" s="370">
        <v>2022</v>
      </c>
      <c r="AT27" s="414"/>
      <c r="AV27" s="135"/>
      <c r="AW27" s="135"/>
    </row>
    <row r="28" spans="1:49" ht="3" customHeight="1" thickBot="1" x14ac:dyDescent="0.3">
      <c r="A28" s="132" t="s">
        <v>89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73"/>
      <c r="P28" s="8"/>
      <c r="Q28" s="132"/>
      <c r="R28" s="154">
        <v>2010</v>
      </c>
      <c r="S28" s="154">
        <v>2011</v>
      </c>
      <c r="T28" s="154">
        <v>2012</v>
      </c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73"/>
      <c r="AF28" s="8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75"/>
      <c r="AV28" s="135"/>
      <c r="AW28" s="135"/>
    </row>
    <row r="29" spans="1:49" ht="20.100000000000001" customHeight="1" x14ac:dyDescent="0.25">
      <c r="A29" s="147" t="s">
        <v>73</v>
      </c>
      <c r="B29" s="46">
        <v>112112.93</v>
      </c>
      <c r="C29" s="202">
        <v>124900.3</v>
      </c>
      <c r="D29" s="202">
        <v>111319.11999999998</v>
      </c>
      <c r="E29" s="202">
        <v>99935.37</v>
      </c>
      <c r="F29" s="202">
        <v>181139.11</v>
      </c>
      <c r="G29" s="202">
        <v>165328.64999999985</v>
      </c>
      <c r="H29" s="202">
        <v>127338.22000000003</v>
      </c>
      <c r="I29" s="202">
        <v>165367.62</v>
      </c>
      <c r="J29" s="202">
        <v>107872.66</v>
      </c>
      <c r="K29" s="202">
        <v>201062.91000000003</v>
      </c>
      <c r="L29" s="202">
        <v>231082.82</v>
      </c>
      <c r="M29" s="202">
        <v>217666.39000000025</v>
      </c>
      <c r="N29" s="139">
        <v>189426.4</v>
      </c>
      <c r="O29" s="76">
        <f>IF(N29="","",(N29-M29)/M29)</f>
        <v>-0.12973978205822323</v>
      </c>
      <c r="Q29" s="134" t="s">
        <v>73</v>
      </c>
      <c r="R29" s="46">
        <v>5016.9969999999994</v>
      </c>
      <c r="S29" s="202">
        <v>5270.674</v>
      </c>
      <c r="T29" s="202">
        <v>5254.5140000000001</v>
      </c>
      <c r="U29" s="202">
        <v>8076.4090000000024</v>
      </c>
      <c r="V29" s="202">
        <v>9156.59</v>
      </c>
      <c r="W29" s="202">
        <v>7918.5499999999993</v>
      </c>
      <c r="X29" s="202">
        <v>7480.9960000000019</v>
      </c>
      <c r="Y29" s="202">
        <v>9138.478000000001</v>
      </c>
      <c r="Z29" s="202">
        <v>8324.8559999999998</v>
      </c>
      <c r="AA29" s="202">
        <v>11927.749</v>
      </c>
      <c r="AB29" s="202">
        <v>14184.973999999998</v>
      </c>
      <c r="AC29" s="202">
        <v>11698.793</v>
      </c>
      <c r="AD29" s="139">
        <v>12085.880000000008</v>
      </c>
      <c r="AE29" s="76">
        <f>IF(AD29="","",(AD29-AC29)/AC29)</f>
        <v>3.3087772388143685E-2</v>
      </c>
      <c r="AG29" s="151">
        <f t="shared" ref="AG29:AG38" si="59">(R29/B29)*10</f>
        <v>0.44749494995804673</v>
      </c>
      <c r="AH29" s="205">
        <f t="shared" ref="AH29:AH38" si="60">(S29/C29)*10</f>
        <v>0.42199049962249885</v>
      </c>
      <c r="AI29" s="205">
        <f t="shared" ref="AI29:AI38" si="61">(T29/D29)*10</f>
        <v>0.47202259593859536</v>
      </c>
      <c r="AJ29" s="205">
        <f t="shared" ref="AJ29:AJ38" si="62">(U29/E29)*10</f>
        <v>0.8081632158864277</v>
      </c>
      <c r="AK29" s="205">
        <f t="shared" ref="AK29:AK38" si="63">(V29/F29)*10</f>
        <v>0.50550044106984959</v>
      </c>
      <c r="AL29" s="205">
        <f t="shared" ref="AL29:AL38" si="64">(W29/G29)*10</f>
        <v>0.47895812371298058</v>
      </c>
      <c r="AM29" s="205">
        <f t="shared" ref="AM29:AM38" si="65">(X29/H29)*10</f>
        <v>0.58749022877813117</v>
      </c>
      <c r="AN29" s="205">
        <f t="shared" ref="AN29:AN38" si="66">(Y29/I29)*10</f>
        <v>0.55261592323817688</v>
      </c>
      <c r="AO29" s="205">
        <f t="shared" ref="AO29:AO38" si="67">(Z29/J29)*10</f>
        <v>0.77172992674881657</v>
      </c>
      <c r="AP29" s="205">
        <f t="shared" ref="AP29:AQ38" si="68">(AA29/K29)*10</f>
        <v>0.59323467465978674</v>
      </c>
      <c r="AQ29" s="205">
        <f t="shared" si="68"/>
        <v>0.61384805672702092</v>
      </c>
      <c r="AR29" s="205">
        <f t="shared" ref="AR29:AR38" si="69">(AC29/M29)*10</f>
        <v>0.53746437380617129</v>
      </c>
      <c r="AS29" s="205">
        <f t="shared" ref="AS29" si="70">(AD29/N29)*10</f>
        <v>0.63802511160007302</v>
      </c>
      <c r="AT29" s="76">
        <f t="shared" ref="AT29" si="71">IF(AS29="","",(AS29-AR29)/AR29)</f>
        <v>0.18710214610460396</v>
      </c>
      <c r="AV29" s="135"/>
      <c r="AW29" s="135"/>
    </row>
    <row r="30" spans="1:49" ht="20.100000000000001" customHeight="1" x14ac:dyDescent="0.25">
      <c r="A30" s="148" t="s">
        <v>74</v>
      </c>
      <c r="B30" s="25">
        <v>103555.23</v>
      </c>
      <c r="C30" s="203">
        <v>109603.07999999999</v>
      </c>
      <c r="D30" s="203">
        <v>90618.02</v>
      </c>
      <c r="E30" s="203">
        <v>91080.090000000011</v>
      </c>
      <c r="F30" s="203">
        <v>178641.27</v>
      </c>
      <c r="G30" s="203">
        <v>189277.91000000003</v>
      </c>
      <c r="H30" s="203">
        <v>160923.91</v>
      </c>
      <c r="I30" s="203">
        <v>180001.23</v>
      </c>
      <c r="J30" s="203">
        <v>100965.82</v>
      </c>
      <c r="K30" s="203">
        <v>238795.00999999998</v>
      </c>
      <c r="L30" s="203">
        <v>200191.72999999998</v>
      </c>
      <c r="M30" s="203">
        <v>248984.15000000008</v>
      </c>
      <c r="N30" s="3"/>
      <c r="O30" s="67" t="str">
        <f t="shared" ref="O30:O45" si="72">IF(N30="","",(N30-M30)/M30)</f>
        <v/>
      </c>
      <c r="Q30" s="134" t="s">
        <v>74</v>
      </c>
      <c r="R30" s="25">
        <v>4768.4190000000008</v>
      </c>
      <c r="S30" s="203">
        <v>5015.1330000000007</v>
      </c>
      <c r="T30" s="203">
        <v>4911.1499999999996</v>
      </c>
      <c r="U30" s="203">
        <v>7549.5049999999992</v>
      </c>
      <c r="V30" s="203">
        <v>9045.7329999999984</v>
      </c>
      <c r="W30" s="203">
        <v>9256.7200000000012</v>
      </c>
      <c r="X30" s="203">
        <v>8296.7439999999988</v>
      </c>
      <c r="Y30" s="203">
        <v>9856.137999999999</v>
      </c>
      <c r="Z30" s="203">
        <v>9306.1540000000005</v>
      </c>
      <c r="AA30" s="203">
        <v>13709.666999999996</v>
      </c>
      <c r="AB30" s="203">
        <v>12449.267000000005</v>
      </c>
      <c r="AC30" s="203">
        <v>12425.881000000007</v>
      </c>
      <c r="AD30" s="3"/>
      <c r="AE30" s="67" t="str">
        <f t="shared" ref="AE30:AE45" si="73">IF(AD30="","",(AD30-AC30)/AC30)</f>
        <v/>
      </c>
      <c r="AG30" s="152">
        <f t="shared" si="59"/>
        <v>0.46047109354109889</v>
      </c>
      <c r="AH30" s="206">
        <f t="shared" si="60"/>
        <v>0.45757226895448566</v>
      </c>
      <c r="AI30" s="206">
        <f t="shared" si="61"/>
        <v>0.5419617422671561</v>
      </c>
      <c r="AJ30" s="206">
        <f t="shared" si="62"/>
        <v>0.82888642292733761</v>
      </c>
      <c r="AK30" s="206">
        <f t="shared" si="63"/>
        <v>0.50636300335303253</v>
      </c>
      <c r="AL30" s="206">
        <f t="shared" si="64"/>
        <v>0.48905442795728249</v>
      </c>
      <c r="AM30" s="206">
        <f t="shared" si="65"/>
        <v>0.51556937685642856</v>
      </c>
      <c r="AN30" s="206">
        <f t="shared" si="66"/>
        <v>0.54755948056577153</v>
      </c>
      <c r="AO30" s="206">
        <f t="shared" si="67"/>
        <v>0.92171330852361721</v>
      </c>
      <c r="AP30" s="206">
        <f t="shared" si="68"/>
        <v>0.57411865515950256</v>
      </c>
      <c r="AQ30" s="206">
        <f t="shared" si="68"/>
        <v>0.6218671970115851</v>
      </c>
      <c r="AR30" s="206">
        <f t="shared" si="69"/>
        <v>0.49906313313518164</v>
      </c>
      <c r="AS30" s="206"/>
      <c r="AT30" s="67"/>
      <c r="AV30" s="135"/>
      <c r="AW30" s="135"/>
    </row>
    <row r="31" spans="1:49" ht="20.100000000000001" customHeight="1" x14ac:dyDescent="0.25">
      <c r="A31" s="148" t="s">
        <v>75</v>
      </c>
      <c r="B31" s="25">
        <v>167818.00999999992</v>
      </c>
      <c r="C31" s="203">
        <v>125233.35</v>
      </c>
      <c r="D31" s="203">
        <v>135773.26999999996</v>
      </c>
      <c r="E31" s="203">
        <v>78339.37000000001</v>
      </c>
      <c r="F31" s="203">
        <v>159104.78000000003</v>
      </c>
      <c r="G31" s="203">
        <v>179761.25999999998</v>
      </c>
      <c r="H31" s="203">
        <v>158233.01999999999</v>
      </c>
      <c r="I31" s="203">
        <v>184735.59</v>
      </c>
      <c r="J31" s="203">
        <v>131251.34</v>
      </c>
      <c r="K31" s="203">
        <v>209712.58</v>
      </c>
      <c r="L31" s="203">
        <v>208979.29</v>
      </c>
      <c r="M31" s="203">
        <v>327385.87000000064</v>
      </c>
      <c r="N31" s="3"/>
      <c r="O31" s="67" t="str">
        <f t="shared" si="72"/>
        <v/>
      </c>
      <c r="Q31" s="134" t="s">
        <v>75</v>
      </c>
      <c r="R31" s="25">
        <v>7424.4470000000001</v>
      </c>
      <c r="S31" s="203">
        <v>5510.3540000000003</v>
      </c>
      <c r="T31" s="203">
        <v>6830.2309999999961</v>
      </c>
      <c r="U31" s="203">
        <v>7114.5390000000007</v>
      </c>
      <c r="V31" s="203">
        <v>8082.2549999999983</v>
      </c>
      <c r="W31" s="203">
        <v>8938.91</v>
      </c>
      <c r="X31" s="203">
        <v>8489.652</v>
      </c>
      <c r="Y31" s="203">
        <v>9926.7349999999988</v>
      </c>
      <c r="Z31" s="203">
        <v>10260.373</v>
      </c>
      <c r="AA31" s="203">
        <v>11780.022999999999</v>
      </c>
      <c r="AB31" s="203">
        <v>12880.835000000003</v>
      </c>
      <c r="AC31" s="203">
        <v>16762.970999999998</v>
      </c>
      <c r="AD31" s="3"/>
      <c r="AE31" s="67" t="str">
        <f t="shared" si="73"/>
        <v/>
      </c>
      <c r="AG31" s="152">
        <f t="shared" si="59"/>
        <v>0.44241062088628053</v>
      </c>
      <c r="AH31" s="206">
        <f t="shared" si="60"/>
        <v>0.44000691509090828</v>
      </c>
      <c r="AI31" s="206">
        <f t="shared" si="61"/>
        <v>0.50306153781226581</v>
      </c>
      <c r="AJ31" s="206">
        <f t="shared" si="62"/>
        <v>0.908169034292719</v>
      </c>
      <c r="AK31" s="206">
        <f t="shared" si="63"/>
        <v>0.50798316681623246</v>
      </c>
      <c r="AL31" s="206">
        <f t="shared" si="64"/>
        <v>0.49726565111971294</v>
      </c>
      <c r="AM31" s="206">
        <f t="shared" si="65"/>
        <v>0.53652846921584385</v>
      </c>
      <c r="AN31" s="206">
        <f t="shared" si="66"/>
        <v>0.5373482716568041</v>
      </c>
      <c r="AO31" s="206">
        <f t="shared" si="67"/>
        <v>0.78173472362263119</v>
      </c>
      <c r="AP31" s="206">
        <f t="shared" si="68"/>
        <v>0.56172228676028879</v>
      </c>
      <c r="AQ31" s="206">
        <f t="shared" si="68"/>
        <v>0.61636897129854362</v>
      </c>
      <c r="AR31" s="206">
        <f t="shared" si="69"/>
        <v>0.51202487755503823</v>
      </c>
      <c r="AS31" s="206"/>
      <c r="AT31" s="67"/>
      <c r="AV31" s="135"/>
      <c r="AW31" s="135"/>
    </row>
    <row r="32" spans="1:49" ht="20.100000000000001" customHeight="1" x14ac:dyDescent="0.25">
      <c r="A32" s="148" t="s">
        <v>76</v>
      </c>
      <c r="B32" s="25">
        <v>169960.15000000005</v>
      </c>
      <c r="C32" s="203">
        <v>125324.62</v>
      </c>
      <c r="D32" s="203">
        <v>131109.87</v>
      </c>
      <c r="E32" s="203">
        <v>110880.58</v>
      </c>
      <c r="F32" s="203">
        <v>139339.33000000002</v>
      </c>
      <c r="G32" s="203">
        <v>172769.00000000006</v>
      </c>
      <c r="H32" s="203">
        <v>120807.59000000001</v>
      </c>
      <c r="I32" s="203">
        <v>195865.48</v>
      </c>
      <c r="J32" s="203">
        <v>150352.84</v>
      </c>
      <c r="K32" s="203">
        <v>244663.81999999998</v>
      </c>
      <c r="L32" s="203">
        <v>232991.83999999994</v>
      </c>
      <c r="M32" s="203">
        <v>221549.35000000009</v>
      </c>
      <c r="N32" s="3"/>
      <c r="O32" s="67" t="str">
        <f t="shared" si="72"/>
        <v/>
      </c>
      <c r="Q32" s="134" t="s">
        <v>76</v>
      </c>
      <c r="R32" s="25">
        <v>6997.9059999999999</v>
      </c>
      <c r="S32" s="203">
        <v>5641.7790000000005</v>
      </c>
      <c r="T32" s="203">
        <v>6955.6630000000014</v>
      </c>
      <c r="U32" s="203">
        <v>8794.5019999999968</v>
      </c>
      <c r="V32" s="203">
        <v>7652.6419999999989</v>
      </c>
      <c r="W32" s="203">
        <v>8505.6460000000006</v>
      </c>
      <c r="X32" s="203">
        <v>6662.3990000000013</v>
      </c>
      <c r="Y32" s="203">
        <v>10370.893000000004</v>
      </c>
      <c r="Z32" s="203">
        <v>11386.056</v>
      </c>
      <c r="AA32" s="203">
        <v>12901.989000000001</v>
      </c>
      <c r="AB32" s="203">
        <v>14090.422</v>
      </c>
      <c r="AC32" s="203">
        <v>12038.708999999997</v>
      </c>
      <c r="AD32" s="3"/>
      <c r="AE32" s="67" t="str">
        <f t="shared" si="73"/>
        <v/>
      </c>
      <c r="AG32" s="152">
        <f t="shared" si="59"/>
        <v>0.4117380456536428</v>
      </c>
      <c r="AH32" s="206">
        <f t="shared" si="60"/>
        <v>0.45017323810756427</v>
      </c>
      <c r="AI32" s="206">
        <f t="shared" si="61"/>
        <v>0.53052169146380823</v>
      </c>
      <c r="AJ32" s="206">
        <f t="shared" si="62"/>
        <v>0.79315079340313666</v>
      </c>
      <c r="AK32" s="206">
        <f t="shared" si="63"/>
        <v>0.54920904241465762</v>
      </c>
      <c r="AL32" s="206">
        <f t="shared" si="64"/>
        <v>0.49231320433642595</v>
      </c>
      <c r="AM32" s="206">
        <f t="shared" si="65"/>
        <v>0.55148844538658548</v>
      </c>
      <c r="AN32" s="206">
        <f t="shared" si="66"/>
        <v>0.52949059732220316</v>
      </c>
      <c r="AO32" s="206">
        <f t="shared" si="67"/>
        <v>0.75728905420077208</v>
      </c>
      <c r="AP32" s="206">
        <f t="shared" si="68"/>
        <v>0.52733538616375741</v>
      </c>
      <c r="AQ32" s="206">
        <f t="shared" si="68"/>
        <v>0.60476032121983347</v>
      </c>
      <c r="AR32" s="206">
        <f t="shared" si="69"/>
        <v>0.54338724081113265</v>
      </c>
      <c r="AS32" s="206"/>
      <c r="AT32" s="67"/>
      <c r="AV32" s="135"/>
      <c r="AW32" s="135"/>
    </row>
    <row r="33" spans="1:49" ht="20.100000000000001" customHeight="1" x14ac:dyDescent="0.25">
      <c r="A33" s="148" t="s">
        <v>77</v>
      </c>
      <c r="B33" s="25">
        <v>105627.73999999999</v>
      </c>
      <c r="C33" s="203">
        <v>146684.46999999994</v>
      </c>
      <c r="D33" s="203">
        <v>105806.44999999998</v>
      </c>
      <c r="E33" s="203">
        <v>156736.06999999992</v>
      </c>
      <c r="F33" s="203">
        <v>207228.25</v>
      </c>
      <c r="G33" s="203">
        <v>181747.00999999995</v>
      </c>
      <c r="H33" s="203">
        <v>156060.43000000002</v>
      </c>
      <c r="I33" s="203">
        <v>208341.1999999999</v>
      </c>
      <c r="J33" s="203">
        <v>123112.9</v>
      </c>
      <c r="K33" s="203">
        <v>228011.36000000013</v>
      </c>
      <c r="L33" s="203">
        <v>207260.46000000002</v>
      </c>
      <c r="M33" s="203">
        <v>266165.07999999996</v>
      </c>
      <c r="N33" s="3"/>
      <c r="O33" s="67" t="str">
        <f t="shared" si="72"/>
        <v/>
      </c>
      <c r="Q33" s="134" t="s">
        <v>77</v>
      </c>
      <c r="R33" s="25">
        <v>5233.5920000000015</v>
      </c>
      <c r="S33" s="203">
        <v>6774.5830000000024</v>
      </c>
      <c r="T33" s="203">
        <v>6184.9250000000011</v>
      </c>
      <c r="U33" s="203">
        <v>12346.015000000001</v>
      </c>
      <c r="V33" s="203">
        <v>9823.5429999999997</v>
      </c>
      <c r="W33" s="203">
        <v>9567.4180000000015</v>
      </c>
      <c r="X33" s="203">
        <v>8927.2699999999986</v>
      </c>
      <c r="Y33" s="203">
        <v>11110.941999999997</v>
      </c>
      <c r="Z33" s="203">
        <v>11997.332</v>
      </c>
      <c r="AA33" s="203">
        <v>12224.240000000003</v>
      </c>
      <c r="AB33" s="203">
        <v>10503.531999999996</v>
      </c>
      <c r="AC33" s="203">
        <v>13397.028999999995</v>
      </c>
      <c r="AD33" s="3"/>
      <c r="AE33" s="67" t="str">
        <f t="shared" si="73"/>
        <v/>
      </c>
      <c r="AG33" s="152">
        <f t="shared" si="59"/>
        <v>0.49547514696423517</v>
      </c>
      <c r="AH33" s="206">
        <f t="shared" si="60"/>
        <v>0.46184732439637305</v>
      </c>
      <c r="AI33" s="206">
        <f t="shared" si="61"/>
        <v>0.58455084732547036</v>
      </c>
      <c r="AJ33" s="206">
        <f t="shared" si="62"/>
        <v>0.78769456194735565</v>
      </c>
      <c r="AK33" s="206">
        <f t="shared" si="63"/>
        <v>0.4740445861025222</v>
      </c>
      <c r="AL33" s="206">
        <f t="shared" si="64"/>
        <v>0.52641405214864356</v>
      </c>
      <c r="AM33" s="206">
        <f t="shared" si="65"/>
        <v>0.57203930554337168</v>
      </c>
      <c r="AN33" s="206">
        <f t="shared" si="66"/>
        <v>0.53330507840023977</v>
      </c>
      <c r="AO33" s="206">
        <f t="shared" si="67"/>
        <v>0.97449836694611214</v>
      </c>
      <c r="AP33" s="206">
        <f t="shared" si="68"/>
        <v>0.53612416504160132</v>
      </c>
      <c r="AQ33" s="206">
        <f t="shared" si="68"/>
        <v>0.50677934421259097</v>
      </c>
      <c r="AR33" s="206">
        <f t="shared" si="69"/>
        <v>0.50333533610043801</v>
      </c>
      <c r="AS33" s="206"/>
      <c r="AT33" s="67"/>
      <c r="AV33" s="135"/>
      <c r="AW33" s="135"/>
    </row>
    <row r="34" spans="1:49" ht="20.100000000000001" customHeight="1" x14ac:dyDescent="0.25">
      <c r="A34" s="148" t="s">
        <v>78</v>
      </c>
      <c r="B34" s="25">
        <v>172955.39000000004</v>
      </c>
      <c r="C34" s="203">
        <v>88363.709999999992</v>
      </c>
      <c r="D34" s="203">
        <v>120306.19000000003</v>
      </c>
      <c r="E34" s="203">
        <v>142180.06</v>
      </c>
      <c r="F34" s="203">
        <v>163672.61999999994</v>
      </c>
      <c r="G34" s="203">
        <v>227414.28000000014</v>
      </c>
      <c r="H34" s="203">
        <v>160527.01</v>
      </c>
      <c r="I34" s="203">
        <v>247253.33</v>
      </c>
      <c r="J34" s="203">
        <v>159193.67000000001</v>
      </c>
      <c r="K34" s="203">
        <v>248660.12999999995</v>
      </c>
      <c r="L34" s="203">
        <v>200913.27999999997</v>
      </c>
      <c r="M34" s="203">
        <v>276665.87</v>
      </c>
      <c r="N34" s="3"/>
      <c r="O34" s="67" t="str">
        <f t="shared" si="72"/>
        <v/>
      </c>
      <c r="Q34" s="134" t="s">
        <v>78</v>
      </c>
      <c r="R34" s="25">
        <v>8418.2340000000022</v>
      </c>
      <c r="S34" s="203">
        <v>4390.6889999999994</v>
      </c>
      <c r="T34" s="203">
        <v>6848.4070000000011</v>
      </c>
      <c r="U34" s="203">
        <v>11167.32799999999</v>
      </c>
      <c r="V34" s="203">
        <v>8872.2850000000017</v>
      </c>
      <c r="W34" s="203">
        <v>11662.620000000006</v>
      </c>
      <c r="X34" s="203">
        <v>9423.9899999999961</v>
      </c>
      <c r="Y34" s="203">
        <v>14481.375000000004</v>
      </c>
      <c r="Z34" s="203">
        <v>12803.287</v>
      </c>
      <c r="AA34" s="203">
        <v>13718.046000000006</v>
      </c>
      <c r="AB34" s="203">
        <v>12228.946999999995</v>
      </c>
      <c r="AC34" s="203">
        <v>14451.456</v>
      </c>
      <c r="AD34" s="3"/>
      <c r="AE34" s="67" t="str">
        <f t="shared" si="73"/>
        <v/>
      </c>
      <c r="AG34" s="152">
        <f t="shared" si="59"/>
        <v>0.48672862985073784</v>
      </c>
      <c r="AH34" s="206">
        <f t="shared" si="60"/>
        <v>0.49688825876595721</v>
      </c>
      <c r="AI34" s="206">
        <f t="shared" si="61"/>
        <v>0.56924809937044796</v>
      </c>
      <c r="AJ34" s="206">
        <f t="shared" si="62"/>
        <v>0.78543559483657488</v>
      </c>
      <c r="AK34" s="206">
        <f t="shared" si="63"/>
        <v>0.54207508867396426</v>
      </c>
      <c r="AL34" s="206">
        <f t="shared" si="64"/>
        <v>0.51283586940978365</v>
      </c>
      <c r="AM34" s="206">
        <f t="shared" si="65"/>
        <v>0.58706569068968495</v>
      </c>
      <c r="AN34" s="206">
        <f t="shared" si="66"/>
        <v>0.58568978626091728</v>
      </c>
      <c r="AO34" s="206">
        <f t="shared" si="67"/>
        <v>0.80425854872244606</v>
      </c>
      <c r="AP34" s="206">
        <f t="shared" si="68"/>
        <v>0.55167855015599043</v>
      </c>
      <c r="AQ34" s="206">
        <f t="shared" si="68"/>
        <v>0.60866792877006426</v>
      </c>
      <c r="AR34" s="206">
        <f t="shared" si="69"/>
        <v>0.52234328722946566</v>
      </c>
      <c r="AS34" s="206"/>
      <c r="AT34" s="67"/>
      <c r="AV34" s="135"/>
      <c r="AW34" s="135"/>
    </row>
    <row r="35" spans="1:49" ht="20.100000000000001" customHeight="1" x14ac:dyDescent="0.25">
      <c r="A35" s="148" t="s">
        <v>79</v>
      </c>
      <c r="B35" s="25">
        <v>153575.38000000003</v>
      </c>
      <c r="C35" s="203">
        <v>146031.1</v>
      </c>
      <c r="D35" s="203">
        <v>129411.21999999994</v>
      </c>
      <c r="E35" s="203">
        <v>179559.8899999999</v>
      </c>
      <c r="F35" s="203">
        <v>269358.03999999998</v>
      </c>
      <c r="G35" s="203">
        <v>237433.11000000002</v>
      </c>
      <c r="H35" s="203">
        <v>147722.47000000009</v>
      </c>
      <c r="I35" s="203">
        <v>207140.0799999999</v>
      </c>
      <c r="J35" s="203">
        <v>176201.44</v>
      </c>
      <c r="K35" s="203">
        <v>278510.38</v>
      </c>
      <c r="L35" s="203">
        <v>285531.50000000006</v>
      </c>
      <c r="M35" s="203">
        <v>267035.81</v>
      </c>
      <c r="N35" s="3"/>
      <c r="O35" s="67" t="str">
        <f t="shared" si="72"/>
        <v/>
      </c>
      <c r="Q35" s="134" t="s">
        <v>79</v>
      </c>
      <c r="R35" s="25">
        <v>8202.5570000000007</v>
      </c>
      <c r="S35" s="203">
        <v>7142.6719999999987</v>
      </c>
      <c r="T35" s="203">
        <v>8489.8880000000008</v>
      </c>
      <c r="U35" s="203">
        <v>14058.68400000001</v>
      </c>
      <c r="V35" s="203">
        <v>13129.382000000001</v>
      </c>
      <c r="W35" s="203">
        <v>12275.063000000002</v>
      </c>
      <c r="X35" s="203">
        <v>8407.0900000000038</v>
      </c>
      <c r="Y35" s="203">
        <v>11587.890000000009</v>
      </c>
      <c r="Z35" s="203">
        <v>14215.772000000001</v>
      </c>
      <c r="AA35" s="203">
        <v>14177.262000000006</v>
      </c>
      <c r="AB35" s="203">
        <v>16500.630999999998</v>
      </c>
      <c r="AC35" s="203">
        <v>15514.969000000001</v>
      </c>
      <c r="AD35" s="3"/>
      <c r="AE35" s="67" t="str">
        <f t="shared" si="73"/>
        <v/>
      </c>
      <c r="AG35" s="152">
        <f t="shared" si="59"/>
        <v>0.53410624801970208</v>
      </c>
      <c r="AH35" s="206">
        <f t="shared" si="60"/>
        <v>0.48911992034573448</v>
      </c>
      <c r="AI35" s="206">
        <f t="shared" si="61"/>
        <v>0.65603956133015395</v>
      </c>
      <c r="AJ35" s="206">
        <f t="shared" si="62"/>
        <v>0.7829523620224994</v>
      </c>
      <c r="AK35" s="206">
        <f t="shared" si="63"/>
        <v>0.48743234098377025</v>
      </c>
      <c r="AL35" s="206">
        <f t="shared" si="64"/>
        <v>0.51699036414929667</v>
      </c>
      <c r="AM35" s="206">
        <f t="shared" si="65"/>
        <v>0.56911382540516675</v>
      </c>
      <c r="AN35" s="206">
        <f t="shared" si="66"/>
        <v>0.55942287943501878</v>
      </c>
      <c r="AO35" s="206">
        <f t="shared" si="67"/>
        <v>0.8067909093137946</v>
      </c>
      <c r="AP35" s="206">
        <f t="shared" si="68"/>
        <v>0.5090389090704629</v>
      </c>
      <c r="AQ35" s="206">
        <f t="shared" si="68"/>
        <v>0.57789179127346701</v>
      </c>
      <c r="AR35" s="206">
        <f t="shared" si="69"/>
        <v>0.58100705669400676</v>
      </c>
      <c r="AS35" s="206"/>
      <c r="AT35" s="67"/>
      <c r="AV35" s="135"/>
      <c r="AW35" s="135"/>
    </row>
    <row r="36" spans="1:49" ht="20.100000000000001" customHeight="1" x14ac:dyDescent="0.25">
      <c r="A36" s="148" t="s">
        <v>80</v>
      </c>
      <c r="B36" s="25">
        <v>172174.69999999992</v>
      </c>
      <c r="C36" s="203">
        <v>197846.85999999996</v>
      </c>
      <c r="D36" s="203">
        <v>108041.16999999998</v>
      </c>
      <c r="E36" s="203">
        <v>128500.73000000004</v>
      </c>
      <c r="F36" s="203">
        <v>196762.29</v>
      </c>
      <c r="G36" s="203">
        <v>236160.21999999988</v>
      </c>
      <c r="H36" s="203">
        <v>161077.74999999983</v>
      </c>
      <c r="I36" s="203">
        <v>171433.78</v>
      </c>
      <c r="J36" s="203">
        <v>180051.81</v>
      </c>
      <c r="K36" s="203">
        <v>296230.03000000038</v>
      </c>
      <c r="L36" s="203">
        <v>286249.10999999993</v>
      </c>
      <c r="M36" s="203">
        <v>218871.1899999998</v>
      </c>
      <c r="N36" s="3"/>
      <c r="O36" s="67" t="str">
        <f t="shared" si="72"/>
        <v/>
      </c>
      <c r="Q36" s="134" t="s">
        <v>80</v>
      </c>
      <c r="R36" s="25">
        <v>7606.0559999999978</v>
      </c>
      <c r="S36" s="203">
        <v>8313.0869999999995</v>
      </c>
      <c r="T36" s="203">
        <v>6909.0559999999987</v>
      </c>
      <c r="U36" s="203">
        <v>9139.0069999999996</v>
      </c>
      <c r="V36" s="203">
        <v>8531.6860000000033</v>
      </c>
      <c r="W36" s="203">
        <v>10841.422999999999</v>
      </c>
      <c r="X36" s="203">
        <v>9653.1510000000035</v>
      </c>
      <c r="Y36" s="203">
        <v>9956.3179999999975</v>
      </c>
      <c r="Z36" s="203">
        <v>13765.152</v>
      </c>
      <c r="AA36" s="203">
        <v>14750.275999999996</v>
      </c>
      <c r="AB36" s="203">
        <v>15789.42300000001</v>
      </c>
      <c r="AC36" s="203">
        <v>12724.165000000008</v>
      </c>
      <c r="AD36" s="3"/>
      <c r="AE36" s="67" t="str">
        <f t="shared" si="73"/>
        <v/>
      </c>
      <c r="AG36" s="152">
        <f t="shared" si="59"/>
        <v>0.44176385961468218</v>
      </c>
      <c r="AH36" s="206">
        <f t="shared" si="60"/>
        <v>0.42017785877420555</v>
      </c>
      <c r="AI36" s="206">
        <f t="shared" si="61"/>
        <v>0.63948363387771534</v>
      </c>
      <c r="AJ36" s="206">
        <f t="shared" si="62"/>
        <v>0.71120273013234991</v>
      </c>
      <c r="AK36" s="206">
        <f t="shared" si="63"/>
        <v>0.43360371542738207</v>
      </c>
      <c r="AL36" s="206">
        <f t="shared" si="64"/>
        <v>0.45907066820991294</v>
      </c>
      <c r="AM36" s="206">
        <f t="shared" si="65"/>
        <v>0.59928518991605073</v>
      </c>
      <c r="AN36" s="206">
        <f t="shared" si="66"/>
        <v>0.5807675710119673</v>
      </c>
      <c r="AO36" s="206">
        <f t="shared" si="67"/>
        <v>0.76451061502797446</v>
      </c>
      <c r="AP36" s="206">
        <f t="shared" si="68"/>
        <v>0.49793317713264845</v>
      </c>
      <c r="AQ36" s="206">
        <f t="shared" si="68"/>
        <v>0.55159727832865624</v>
      </c>
      <c r="AR36" s="206">
        <f t="shared" si="69"/>
        <v>0.58135403750489134</v>
      </c>
      <c r="AS36" s="206"/>
      <c r="AT36" s="67"/>
      <c r="AV36" s="135"/>
      <c r="AW36" s="135"/>
    </row>
    <row r="37" spans="1:49" ht="20.100000000000001" customHeight="1" x14ac:dyDescent="0.25">
      <c r="A37" s="148" t="s">
        <v>81</v>
      </c>
      <c r="B37" s="25">
        <v>184593.24000000002</v>
      </c>
      <c r="C37" s="203">
        <v>144138.26999999993</v>
      </c>
      <c r="D37" s="203">
        <v>79979.249999999985</v>
      </c>
      <c r="E37" s="203">
        <v>122753.58</v>
      </c>
      <c r="F37" s="203">
        <v>216171.5800000001</v>
      </c>
      <c r="G37" s="203">
        <v>152140.34000000008</v>
      </c>
      <c r="H37" s="203">
        <v>149450.11999999976</v>
      </c>
      <c r="I37" s="203">
        <v>137515.64999999997</v>
      </c>
      <c r="J37" s="203">
        <v>157796.10999999999</v>
      </c>
      <c r="K37" s="203">
        <v>248422.98999999993</v>
      </c>
      <c r="L37" s="203">
        <v>193839.00999999995</v>
      </c>
      <c r="M37" s="203">
        <v>176424.33999999997</v>
      </c>
      <c r="N37" s="3"/>
      <c r="O37" s="67" t="str">
        <f t="shared" si="72"/>
        <v/>
      </c>
      <c r="Q37" s="134" t="s">
        <v>81</v>
      </c>
      <c r="R37" s="25">
        <v>8950.255000000001</v>
      </c>
      <c r="S37" s="203">
        <v>8091.360999999999</v>
      </c>
      <c r="T37" s="203">
        <v>7317.6259999999966</v>
      </c>
      <c r="U37" s="203">
        <v>9009.7860000000001</v>
      </c>
      <c r="V37" s="203">
        <v>11821.654999999999</v>
      </c>
      <c r="W37" s="203">
        <v>8422.7539999999954</v>
      </c>
      <c r="X37" s="203">
        <v>8932.4599999999973</v>
      </c>
      <c r="Y37" s="203">
        <v>10856.737000000006</v>
      </c>
      <c r="Z37" s="203">
        <v>13503.767</v>
      </c>
      <c r="AA37" s="203">
        <v>13395.533000000005</v>
      </c>
      <c r="AB37" s="203">
        <v>12829.427999999996</v>
      </c>
      <c r="AC37" s="203">
        <v>11489.351999999997</v>
      </c>
      <c r="AD37" s="3"/>
      <c r="AE37" s="67" t="str">
        <f t="shared" si="73"/>
        <v/>
      </c>
      <c r="AG37" s="152">
        <f t="shared" si="59"/>
        <v>0.48486363856011194</v>
      </c>
      <c r="AH37" s="206">
        <f t="shared" si="60"/>
        <v>0.56136104589017211</v>
      </c>
      <c r="AI37" s="206">
        <f t="shared" si="61"/>
        <v>0.91494056270845225</v>
      </c>
      <c r="AJ37" s="206">
        <f t="shared" si="62"/>
        <v>0.73397337983951261</v>
      </c>
      <c r="AK37" s="206">
        <f t="shared" si="63"/>
        <v>0.54686443981211563</v>
      </c>
      <c r="AL37" s="206">
        <f t="shared" si="64"/>
        <v>0.55361740351046873</v>
      </c>
      <c r="AM37" s="206">
        <f t="shared" si="65"/>
        <v>0.59768837923984341</v>
      </c>
      <c r="AN37" s="206">
        <f t="shared" si="66"/>
        <v>0.78949101429546453</v>
      </c>
      <c r="AO37" s="206">
        <f t="shared" si="67"/>
        <v>0.85577312393822647</v>
      </c>
      <c r="AP37" s="206">
        <f t="shared" si="68"/>
        <v>0.5392227587309858</v>
      </c>
      <c r="AQ37" s="206">
        <f t="shared" si="68"/>
        <v>0.66185996306935324</v>
      </c>
      <c r="AR37" s="206">
        <f t="shared" si="69"/>
        <v>0.65123395105233217</v>
      </c>
      <c r="AS37" s="206"/>
      <c r="AT37" s="67"/>
      <c r="AV37" s="135"/>
      <c r="AW37" s="135"/>
    </row>
    <row r="38" spans="1:49" ht="20.100000000000001" customHeight="1" x14ac:dyDescent="0.25">
      <c r="A38" s="148" t="s">
        <v>82</v>
      </c>
      <c r="B38" s="25">
        <v>174808.49999999997</v>
      </c>
      <c r="C38" s="203">
        <v>100779.39000000001</v>
      </c>
      <c r="D38" s="203">
        <v>69029.49000000002</v>
      </c>
      <c r="E38" s="203">
        <v>154336.00999999978</v>
      </c>
      <c r="F38" s="203">
        <v>191835.92000000007</v>
      </c>
      <c r="G38" s="203">
        <v>123373.27999999998</v>
      </c>
      <c r="H38" s="203">
        <v>139248.31999999989</v>
      </c>
      <c r="I38" s="203">
        <v>159507.64999999994</v>
      </c>
      <c r="J38" s="203">
        <v>217628.21</v>
      </c>
      <c r="K38" s="203">
        <v>280094.85000000021</v>
      </c>
      <c r="L38" s="203">
        <v>221001.43999999986</v>
      </c>
      <c r="M38" s="203">
        <v>198773.02000000008</v>
      </c>
      <c r="N38" s="3"/>
      <c r="O38" s="67" t="str">
        <f t="shared" si="72"/>
        <v/>
      </c>
      <c r="Q38" s="134" t="s">
        <v>82</v>
      </c>
      <c r="R38" s="25">
        <v>8836.2159999999967</v>
      </c>
      <c r="S38" s="203">
        <v>6184.2449999999999</v>
      </c>
      <c r="T38" s="203">
        <v>6843.8590000000013</v>
      </c>
      <c r="U38" s="203">
        <v>12325.401000000003</v>
      </c>
      <c r="V38" s="203">
        <v>11790.632999999998</v>
      </c>
      <c r="W38" s="203">
        <v>8857.4580000000024</v>
      </c>
      <c r="X38" s="203">
        <v>10603.755000000001</v>
      </c>
      <c r="Y38" s="203">
        <v>13090.348000000009</v>
      </c>
      <c r="Z38" s="203">
        <v>16694.899000000001</v>
      </c>
      <c r="AA38" s="203">
        <v>17343.396999999994</v>
      </c>
      <c r="AB38" s="203">
        <v>14141.986999999999</v>
      </c>
      <c r="AC38" s="203">
        <v>12967.568000000003</v>
      </c>
      <c r="AD38" s="3"/>
      <c r="AE38" s="67" t="str">
        <f t="shared" si="73"/>
        <v/>
      </c>
      <c r="AG38" s="152">
        <f t="shared" si="59"/>
        <v>0.50547976786025839</v>
      </c>
      <c r="AH38" s="206">
        <f t="shared" si="60"/>
        <v>0.61364183688748253</v>
      </c>
      <c r="AI38" s="206">
        <f t="shared" si="61"/>
        <v>0.99143989040046498</v>
      </c>
      <c r="AJ38" s="206">
        <f t="shared" si="62"/>
        <v>0.79860824444016809</v>
      </c>
      <c r="AK38" s="206">
        <f t="shared" si="63"/>
        <v>0.61462071336796531</v>
      </c>
      <c r="AL38" s="206">
        <f t="shared" si="64"/>
        <v>0.7179397354111039</v>
      </c>
      <c r="AM38" s="206">
        <f t="shared" si="65"/>
        <v>0.76149967195295487</v>
      </c>
      <c r="AN38" s="206">
        <f t="shared" si="66"/>
        <v>0.82067211196453671</v>
      </c>
      <c r="AO38" s="206">
        <f t="shared" si="67"/>
        <v>0.76712936250314256</v>
      </c>
      <c r="AP38" s="206">
        <f t="shared" si="68"/>
        <v>0.61919728263479246</v>
      </c>
      <c r="AQ38" s="206">
        <f t="shared" si="68"/>
        <v>0.63990474451207224</v>
      </c>
      <c r="AR38" s="206">
        <f t="shared" si="69"/>
        <v>0.65238069029690227</v>
      </c>
      <c r="AS38" s="206"/>
      <c r="AT38" s="67"/>
      <c r="AV38" s="135"/>
      <c r="AW38" s="135"/>
    </row>
    <row r="39" spans="1:49" ht="20.100000000000001" customHeight="1" x14ac:dyDescent="0.25">
      <c r="A39" s="148" t="s">
        <v>83</v>
      </c>
      <c r="B39" s="25">
        <v>143517.88</v>
      </c>
      <c r="C39" s="203">
        <v>108144.17000000003</v>
      </c>
      <c r="D39" s="203">
        <v>125852.90000000002</v>
      </c>
      <c r="E39" s="203">
        <v>102029.78999999992</v>
      </c>
      <c r="F39" s="203">
        <v>191064.2</v>
      </c>
      <c r="G39" s="203">
        <v>143527.37999999992</v>
      </c>
      <c r="H39" s="203">
        <v>151132.13000000012</v>
      </c>
      <c r="I39" s="203">
        <v>135712.65999999989</v>
      </c>
      <c r="J39" s="203">
        <v>269199.01</v>
      </c>
      <c r="K39" s="203">
        <v>227951.96000000008</v>
      </c>
      <c r="L39" s="203">
        <v>225932.47000000003</v>
      </c>
      <c r="M39" s="203">
        <v>200149.90999999983</v>
      </c>
      <c r="N39" s="3"/>
      <c r="O39" s="67" t="str">
        <f t="shared" si="72"/>
        <v/>
      </c>
      <c r="Q39" s="134" t="s">
        <v>83</v>
      </c>
      <c r="R39" s="25">
        <v>8561.616</v>
      </c>
      <c r="S39" s="203">
        <v>7679.9049999999988</v>
      </c>
      <c r="T39" s="203">
        <v>10402.912</v>
      </c>
      <c r="U39" s="203">
        <v>7707.6290000000035</v>
      </c>
      <c r="V39" s="203">
        <v>12654.747000000003</v>
      </c>
      <c r="W39" s="203">
        <v>9979.3469999999979</v>
      </c>
      <c r="X39" s="203">
        <v>10712.686999999996</v>
      </c>
      <c r="Y39" s="203">
        <v>11080.005999999999</v>
      </c>
      <c r="Z39" s="203">
        <v>17646.002</v>
      </c>
      <c r="AA39" s="203">
        <v>15712.195000000003</v>
      </c>
      <c r="AB39" s="203">
        <v>14615.516000000009</v>
      </c>
      <c r="AC39" s="203">
        <v>15057.474</v>
      </c>
      <c r="AD39" s="3"/>
      <c r="AE39" s="67" t="str">
        <f t="shared" si="73"/>
        <v/>
      </c>
      <c r="AG39" s="152">
        <f t="shared" ref="AG39:AH45" si="74">(R39/B39)*10</f>
        <v>0.59655396247491954</v>
      </c>
      <c r="AH39" s="206">
        <f t="shared" si="74"/>
        <v>0.7101543245465749</v>
      </c>
      <c r="AI39" s="206">
        <f t="shared" ref="AI39:AQ41" si="75">IF(T39="","",(T39/D39)*10)</f>
        <v>0.82659295097689434</v>
      </c>
      <c r="AJ39" s="206">
        <f t="shared" si="75"/>
        <v>0.75542927217629385</v>
      </c>
      <c r="AK39" s="206">
        <f t="shared" si="75"/>
        <v>0.66232957299169615</v>
      </c>
      <c r="AL39" s="206">
        <f t="shared" si="75"/>
        <v>0.69529221532504837</v>
      </c>
      <c r="AM39" s="206">
        <f t="shared" si="75"/>
        <v>0.70882922115899427</v>
      </c>
      <c r="AN39" s="206">
        <f t="shared" si="75"/>
        <v>0.81643127472411259</v>
      </c>
      <c r="AO39" s="206">
        <f t="shared" si="75"/>
        <v>0.6555002561116402</v>
      </c>
      <c r="AP39" s="206">
        <f t="shared" si="75"/>
        <v>0.68927659143619546</v>
      </c>
      <c r="AQ39" s="206">
        <f t="shared" si="75"/>
        <v>0.64689754420867462</v>
      </c>
      <c r="AR39" s="206">
        <f t="shared" ref="AR39:AR41" si="76">IF(AC39="","",(AC39/M39)*10)</f>
        <v>0.75230980618477483</v>
      </c>
      <c r="AS39" s="206"/>
      <c r="AT39" s="67"/>
      <c r="AV39" s="135"/>
      <c r="AW39" s="135"/>
    </row>
    <row r="40" spans="1:49" ht="20.100000000000001" customHeight="1" thickBot="1" x14ac:dyDescent="0.3">
      <c r="A40" s="148" t="s">
        <v>84</v>
      </c>
      <c r="B40" s="25">
        <v>152820.21000000002</v>
      </c>
      <c r="C40" s="203">
        <v>216465.13999999996</v>
      </c>
      <c r="D40" s="203">
        <v>85804.429999999964</v>
      </c>
      <c r="E40" s="203">
        <v>229961.75</v>
      </c>
      <c r="F40" s="203">
        <v>233293.19000000015</v>
      </c>
      <c r="G40" s="203">
        <v>149139.44999999995</v>
      </c>
      <c r="H40" s="203">
        <v>169639.46999999994</v>
      </c>
      <c r="I40" s="203">
        <v>161502.75000000003</v>
      </c>
      <c r="J40" s="203">
        <v>201567.8</v>
      </c>
      <c r="K40" s="203">
        <v>231272.66000000015</v>
      </c>
      <c r="L40" s="203">
        <v>249366.14000000007</v>
      </c>
      <c r="M40" s="203">
        <v>209107.48</v>
      </c>
      <c r="N40" s="3"/>
      <c r="O40" s="67" t="str">
        <f t="shared" si="72"/>
        <v/>
      </c>
      <c r="Q40" s="136" t="s">
        <v>84</v>
      </c>
      <c r="R40" s="25">
        <v>8577.6339999999964</v>
      </c>
      <c r="S40" s="203">
        <v>10729.738000000001</v>
      </c>
      <c r="T40" s="203">
        <v>8400.3320000000022</v>
      </c>
      <c r="U40" s="203">
        <v>14080.129999999997</v>
      </c>
      <c r="V40" s="203">
        <v>13582.820000000003</v>
      </c>
      <c r="W40" s="203">
        <v>9345.7980000000007</v>
      </c>
      <c r="X40" s="203">
        <v>11478.792000000003</v>
      </c>
      <c r="Y40" s="203">
        <v>14722.865999999998</v>
      </c>
      <c r="Z40" s="203">
        <v>13500.736999999999</v>
      </c>
      <c r="AA40" s="203">
        <v>16104.085999999999</v>
      </c>
      <c r="AB40" s="203">
        <v>14131.660999999996</v>
      </c>
      <c r="AC40" s="203">
        <v>15435.629000000003</v>
      </c>
      <c r="AD40" s="3"/>
      <c r="AE40" s="67" t="str">
        <f t="shared" si="73"/>
        <v/>
      </c>
      <c r="AG40" s="152">
        <f t="shared" si="74"/>
        <v>0.56128924309160388</v>
      </c>
      <c r="AH40" s="206">
        <f t="shared" si="74"/>
        <v>0.49567972006947647</v>
      </c>
      <c r="AI40" s="206">
        <f t="shared" si="75"/>
        <v>0.9790091257525988</v>
      </c>
      <c r="AJ40" s="206">
        <f t="shared" si="75"/>
        <v>0.61228139027468687</v>
      </c>
      <c r="AK40" s="206">
        <f t="shared" si="75"/>
        <v>0.5822210241113337</v>
      </c>
      <c r="AL40" s="206">
        <f t="shared" si="75"/>
        <v>0.62664828118918259</v>
      </c>
      <c r="AM40" s="206">
        <f t="shared" si="75"/>
        <v>0.67665809142176681</v>
      </c>
      <c r="AN40" s="206">
        <f t="shared" si="75"/>
        <v>0.91161704676855315</v>
      </c>
      <c r="AO40" s="206">
        <f t="shared" si="75"/>
        <v>0.66978639445387611</v>
      </c>
      <c r="AP40" s="206">
        <f t="shared" si="75"/>
        <v>0.69632467581771174</v>
      </c>
      <c r="AQ40" s="206">
        <f t="shared" si="75"/>
        <v>0.56670328216974419</v>
      </c>
      <c r="AR40" s="206">
        <f t="shared" si="76"/>
        <v>0.73816723342464852</v>
      </c>
      <c r="AS40" s="206" t="str">
        <f t="shared" ref="AS40:AS41" si="77">IF(AD40="","",(AD40/N40)*10)</f>
        <v/>
      </c>
      <c r="AT40" s="67" t="str">
        <f t="shared" ref="AT40:AT45" si="78">IF(AS40="","",(AS40-AR40)/AR40)</f>
        <v/>
      </c>
      <c r="AV40" s="135"/>
      <c r="AW40" s="135"/>
    </row>
    <row r="41" spans="1:49" ht="20.100000000000001" customHeight="1" thickBot="1" x14ac:dyDescent="0.3">
      <c r="A41" s="42" t="str">
        <f>A19</f>
        <v>janeiro</v>
      </c>
      <c r="B41" s="222">
        <f>B29</f>
        <v>112112.93</v>
      </c>
      <c r="C41" s="223">
        <f t="shared" ref="C41:N41" si="79">C29</f>
        <v>124900.3</v>
      </c>
      <c r="D41" s="223">
        <f t="shared" si="79"/>
        <v>111319.11999999998</v>
      </c>
      <c r="E41" s="223">
        <f t="shared" si="79"/>
        <v>99935.37</v>
      </c>
      <c r="F41" s="223">
        <f t="shared" si="79"/>
        <v>181139.11</v>
      </c>
      <c r="G41" s="223">
        <f t="shared" si="79"/>
        <v>165328.64999999985</v>
      </c>
      <c r="H41" s="223">
        <f t="shared" si="79"/>
        <v>127338.22000000003</v>
      </c>
      <c r="I41" s="223">
        <f t="shared" si="79"/>
        <v>165367.62</v>
      </c>
      <c r="J41" s="223">
        <f t="shared" si="79"/>
        <v>107872.66</v>
      </c>
      <c r="K41" s="223">
        <f t="shared" si="79"/>
        <v>201062.91000000003</v>
      </c>
      <c r="L41" s="223">
        <f t="shared" si="79"/>
        <v>231082.82</v>
      </c>
      <c r="M41" s="223">
        <f t="shared" si="79"/>
        <v>217666.39000000025</v>
      </c>
      <c r="N41" s="224">
        <f t="shared" si="79"/>
        <v>189426.4</v>
      </c>
      <c r="O41" s="76">
        <f t="shared" si="72"/>
        <v>-0.12973978205822323</v>
      </c>
      <c r="Q41" s="134"/>
      <c r="R41" s="222">
        <f>R29</f>
        <v>5016.9969999999994</v>
      </c>
      <c r="S41" s="223">
        <f t="shared" ref="S41:AD41" si="80">S29</f>
        <v>5270.674</v>
      </c>
      <c r="T41" s="223">
        <f t="shared" si="80"/>
        <v>5254.5140000000001</v>
      </c>
      <c r="U41" s="223">
        <f t="shared" si="80"/>
        <v>8076.4090000000024</v>
      </c>
      <c r="V41" s="223">
        <f t="shared" si="80"/>
        <v>9156.59</v>
      </c>
      <c r="W41" s="223">
        <f t="shared" si="80"/>
        <v>7918.5499999999993</v>
      </c>
      <c r="X41" s="223">
        <f t="shared" si="80"/>
        <v>7480.9960000000019</v>
      </c>
      <c r="Y41" s="223">
        <f t="shared" si="80"/>
        <v>9138.478000000001</v>
      </c>
      <c r="Z41" s="223">
        <f t="shared" si="80"/>
        <v>8324.8559999999998</v>
      </c>
      <c r="AA41" s="223">
        <f t="shared" si="80"/>
        <v>11927.749</v>
      </c>
      <c r="AB41" s="223">
        <f t="shared" si="80"/>
        <v>14184.973999999998</v>
      </c>
      <c r="AC41" s="223">
        <f t="shared" si="80"/>
        <v>11698.793</v>
      </c>
      <c r="AD41" s="224">
        <f t="shared" si="80"/>
        <v>12085.880000000008</v>
      </c>
      <c r="AE41" s="76">
        <f t="shared" si="73"/>
        <v>3.3087772388143685E-2</v>
      </c>
      <c r="AG41" s="227">
        <f t="shared" si="74"/>
        <v>0.44749494995804673</v>
      </c>
      <c r="AH41" s="228">
        <f t="shared" si="74"/>
        <v>0.42199049962249885</v>
      </c>
      <c r="AI41" s="228">
        <f t="shared" si="75"/>
        <v>0.47202259593859536</v>
      </c>
      <c r="AJ41" s="228">
        <f t="shared" si="75"/>
        <v>0.8081632158864277</v>
      </c>
      <c r="AK41" s="228">
        <f t="shared" si="75"/>
        <v>0.50550044106984959</v>
      </c>
      <c r="AL41" s="228">
        <f t="shared" si="75"/>
        <v>0.47895812371298058</v>
      </c>
      <c r="AM41" s="228">
        <f t="shared" si="75"/>
        <v>0.58749022877813117</v>
      </c>
      <c r="AN41" s="228">
        <f t="shared" si="75"/>
        <v>0.55261592323817688</v>
      </c>
      <c r="AO41" s="228">
        <f t="shared" si="75"/>
        <v>0.77172992674881657</v>
      </c>
      <c r="AP41" s="228">
        <f t="shared" si="75"/>
        <v>0.59323467465978674</v>
      </c>
      <c r="AQ41" s="228">
        <f t="shared" si="75"/>
        <v>0.61384805672702092</v>
      </c>
      <c r="AR41" s="228">
        <f t="shared" si="76"/>
        <v>0.53746437380617129</v>
      </c>
      <c r="AS41" s="228">
        <f t="shared" si="77"/>
        <v>0.63802511160007302</v>
      </c>
      <c r="AT41" s="76">
        <f t="shared" si="78"/>
        <v>0.18710214610460396</v>
      </c>
      <c r="AV41" s="135"/>
      <c r="AW41" s="135"/>
    </row>
    <row r="42" spans="1:49" ht="20.100000000000001" customHeight="1" x14ac:dyDescent="0.25">
      <c r="A42" s="148" t="s">
        <v>85</v>
      </c>
      <c r="B42" s="25">
        <f>SUM(B29:B31)</f>
        <v>383486.16999999993</v>
      </c>
      <c r="C42" s="203">
        <f>SUM(C29:C31)</f>
        <v>359736.73</v>
      </c>
      <c r="D42" s="203">
        <f>SUM(D29:D31)</f>
        <v>337710.40999999992</v>
      </c>
      <c r="E42" s="203">
        <f t="shared" ref="E42:I42" si="81">SUM(E29:E31)</f>
        <v>269354.83</v>
      </c>
      <c r="F42" s="203">
        <f t="shared" si="81"/>
        <v>518885.16000000003</v>
      </c>
      <c r="G42" s="203">
        <f t="shared" si="81"/>
        <v>534367.81999999983</v>
      </c>
      <c r="H42" s="203">
        <f t="shared" si="81"/>
        <v>446495.15</v>
      </c>
      <c r="I42" s="203">
        <f t="shared" si="81"/>
        <v>530104.43999999994</v>
      </c>
      <c r="J42" s="203">
        <f t="shared" ref="J42:M42" si="82">SUM(J29:J31)</f>
        <v>340089.82</v>
      </c>
      <c r="K42" s="203">
        <f t="shared" si="82"/>
        <v>649570.5</v>
      </c>
      <c r="L42" s="203">
        <f t="shared" ref="L42" si="83">SUM(L29:L31)</f>
        <v>640253.84</v>
      </c>
      <c r="M42" s="203">
        <f t="shared" si="82"/>
        <v>794036.41000000096</v>
      </c>
      <c r="N42" s="3" t="str">
        <f>IF(N31="","",SUM(N29:N31))</f>
        <v/>
      </c>
      <c r="O42" s="76" t="str">
        <f t="shared" si="72"/>
        <v/>
      </c>
      <c r="Q42" s="133" t="s">
        <v>85</v>
      </c>
      <c r="R42" s="25">
        <f>SUM(R29:R31)</f>
        <v>17209.863000000001</v>
      </c>
      <c r="S42" s="203">
        <f>SUM(S29:S31)</f>
        <v>15796.161</v>
      </c>
      <c r="T42" s="203">
        <f>SUM(T29:T31)</f>
        <v>16995.894999999997</v>
      </c>
      <c r="U42" s="203">
        <f t="shared" ref="U42:Y42" si="84">SUM(U29:U31)</f>
        <v>22740.453000000001</v>
      </c>
      <c r="V42" s="203">
        <f t="shared" si="84"/>
        <v>26284.577999999994</v>
      </c>
      <c r="W42" s="203">
        <f t="shared" si="84"/>
        <v>26114.18</v>
      </c>
      <c r="X42" s="203">
        <f t="shared" si="84"/>
        <v>24267.392</v>
      </c>
      <c r="Y42" s="203">
        <f t="shared" si="84"/>
        <v>28921.351000000002</v>
      </c>
      <c r="Z42" s="203">
        <f t="shared" ref="Z42:AC42" si="85">SUM(Z29:Z31)</f>
        <v>27891.383000000002</v>
      </c>
      <c r="AA42" s="203">
        <f t="shared" ref="AA42:AB42" si="86">SUM(AA29:AA31)</f>
        <v>37417.438999999998</v>
      </c>
      <c r="AB42" s="203">
        <f t="shared" si="86"/>
        <v>39515.076000000001</v>
      </c>
      <c r="AC42" s="203">
        <f t="shared" si="85"/>
        <v>40887.645000000004</v>
      </c>
      <c r="AD42" s="3" t="str">
        <f>IF(AD31="","",SUM(AD29:AD31))</f>
        <v/>
      </c>
      <c r="AE42" s="76" t="str">
        <f t="shared" si="73"/>
        <v/>
      </c>
      <c r="AG42" s="151">
        <f t="shared" si="74"/>
        <v>0.44877401967325198</v>
      </c>
      <c r="AH42" s="205">
        <f t="shared" si="74"/>
        <v>0.43910336873301764</v>
      </c>
      <c r="AI42" s="205">
        <f t="shared" ref="AI42:AR44" si="87">(T42/D42)*10</f>
        <v>0.50326831796508742</v>
      </c>
      <c r="AJ42" s="205">
        <f t="shared" si="87"/>
        <v>0.84425636622146327</v>
      </c>
      <c r="AK42" s="205">
        <f t="shared" si="87"/>
        <v>0.50655867668290977</v>
      </c>
      <c r="AL42" s="205">
        <f t="shared" si="87"/>
        <v>0.48869297556129054</v>
      </c>
      <c r="AM42" s="205">
        <f t="shared" si="87"/>
        <v>0.54350852411274786</v>
      </c>
      <c r="AN42" s="205">
        <f t="shared" si="87"/>
        <v>0.54557835810618771</v>
      </c>
      <c r="AO42" s="205">
        <f t="shared" si="87"/>
        <v>0.8201181382024314</v>
      </c>
      <c r="AP42" s="205">
        <f t="shared" si="87"/>
        <v>0.57603353292675696</v>
      </c>
      <c r="AQ42" s="205">
        <f t="shared" si="87"/>
        <v>0.61717827416700854</v>
      </c>
      <c r="AR42" s="205">
        <f t="shared" si="87"/>
        <v>0.51493413255444997</v>
      </c>
      <c r="AS42" s="205"/>
      <c r="AT42" s="76"/>
      <c r="AV42" s="135"/>
      <c r="AW42" s="135"/>
    </row>
    <row r="43" spans="1:49" ht="20.100000000000001" customHeight="1" x14ac:dyDescent="0.25">
      <c r="A43" s="148" t="s">
        <v>86</v>
      </c>
      <c r="B43" s="25">
        <f>SUM(B32:B34)</f>
        <v>448543.28</v>
      </c>
      <c r="C43" s="203">
        <f>SUM(C32:C34)</f>
        <v>360372.79999999993</v>
      </c>
      <c r="D43" s="203">
        <f>SUM(D32:D34)</f>
        <v>357222.51</v>
      </c>
      <c r="E43" s="203">
        <f t="shared" ref="E43:I43" si="88">SUM(E32:E34)</f>
        <v>409796.7099999999</v>
      </c>
      <c r="F43" s="203">
        <f t="shared" si="88"/>
        <v>510240.19999999995</v>
      </c>
      <c r="G43" s="203">
        <f t="shared" si="88"/>
        <v>581930.29000000015</v>
      </c>
      <c r="H43" s="203">
        <f t="shared" si="88"/>
        <v>437395.03</v>
      </c>
      <c r="I43" s="203">
        <f t="shared" si="88"/>
        <v>651460.00999999989</v>
      </c>
      <c r="J43" s="203">
        <f t="shared" ref="J43:M43" si="89">SUM(J32:J34)</f>
        <v>432659.41000000003</v>
      </c>
      <c r="K43" s="203">
        <f t="shared" si="89"/>
        <v>721335.31</v>
      </c>
      <c r="L43" s="203">
        <f t="shared" ref="L43" si="90">SUM(L32:L34)</f>
        <v>641165.57999999984</v>
      </c>
      <c r="M43" s="203">
        <f t="shared" si="89"/>
        <v>764380.3</v>
      </c>
      <c r="N43" s="3" t="str">
        <f>IF(N34="","",SUM(N32:N34))</f>
        <v/>
      </c>
      <c r="O43" s="67" t="str">
        <f t="shared" si="72"/>
        <v/>
      </c>
      <c r="Q43" s="134" t="s">
        <v>86</v>
      </c>
      <c r="R43" s="25">
        <f>SUM(R32:R34)</f>
        <v>20649.732000000004</v>
      </c>
      <c r="S43" s="203">
        <f>SUM(S32:S34)</f>
        <v>16807.051000000003</v>
      </c>
      <c r="T43" s="203">
        <f>SUM(T32:T34)</f>
        <v>19988.995000000003</v>
      </c>
      <c r="U43" s="203">
        <f t="shared" ref="U43:Y43" si="91">SUM(U32:U34)</f>
        <v>32307.84499999999</v>
      </c>
      <c r="V43" s="203">
        <f t="shared" si="91"/>
        <v>26348.47</v>
      </c>
      <c r="W43" s="203">
        <f t="shared" si="91"/>
        <v>29735.684000000008</v>
      </c>
      <c r="X43" s="203">
        <f t="shared" si="91"/>
        <v>25013.658999999996</v>
      </c>
      <c r="Y43" s="203">
        <f t="shared" si="91"/>
        <v>35963.210000000006</v>
      </c>
      <c r="Z43" s="203">
        <f t="shared" ref="Z43:AC43" si="92">SUM(Z32:Z34)</f>
        <v>36186.675000000003</v>
      </c>
      <c r="AA43" s="203">
        <f t="shared" ref="AA43:AB43" si="93">SUM(AA32:AA34)</f>
        <v>38844.275000000009</v>
      </c>
      <c r="AB43" s="203">
        <f t="shared" si="93"/>
        <v>36822.900999999991</v>
      </c>
      <c r="AC43" s="203">
        <f t="shared" si="92"/>
        <v>39887.193999999989</v>
      </c>
      <c r="AD43" s="3" t="str">
        <f>IF(AD34="","",SUM(AD32:AD34))</f>
        <v/>
      </c>
      <c r="AE43" s="67" t="str">
        <f t="shared" si="73"/>
        <v/>
      </c>
      <c r="AG43" s="152">
        <f t="shared" si="74"/>
        <v>0.46037323310250017</v>
      </c>
      <c r="AH43" s="206">
        <f t="shared" si="74"/>
        <v>0.46637956582738782</v>
      </c>
      <c r="AI43" s="206">
        <f t="shared" si="87"/>
        <v>0.55956706087754671</v>
      </c>
      <c r="AJ43" s="206">
        <f t="shared" si="87"/>
        <v>0.78838712492347729</v>
      </c>
      <c r="AK43" s="206">
        <f t="shared" si="87"/>
        <v>0.51639345547450011</v>
      </c>
      <c r="AL43" s="206">
        <f t="shared" si="87"/>
        <v>0.51098360939417675</v>
      </c>
      <c r="AM43" s="206">
        <f t="shared" si="87"/>
        <v>0.57187798864564132</v>
      </c>
      <c r="AN43" s="206">
        <f t="shared" si="87"/>
        <v>0.55204017818376927</v>
      </c>
      <c r="AO43" s="206">
        <f t="shared" si="87"/>
        <v>0.83637785666097031</v>
      </c>
      <c r="AP43" s="206">
        <f t="shared" si="87"/>
        <v>0.53850510936446472</v>
      </c>
      <c r="AQ43" s="206">
        <f t="shared" si="87"/>
        <v>0.57431188055977678</v>
      </c>
      <c r="AR43" s="206">
        <f t="shared" si="87"/>
        <v>0.52182394025591694</v>
      </c>
      <c r="AS43" s="206"/>
      <c r="AT43" s="67"/>
      <c r="AV43" s="135"/>
      <c r="AW43" s="135"/>
    </row>
    <row r="44" spans="1:49" ht="20.100000000000001" customHeight="1" x14ac:dyDescent="0.25">
      <c r="A44" s="148" t="s">
        <v>87</v>
      </c>
      <c r="B44" s="25">
        <f>SUM(B35:B37)</f>
        <v>510343.31999999995</v>
      </c>
      <c r="C44" s="203">
        <f>SUM(C35:C37)</f>
        <v>488016.22999999986</v>
      </c>
      <c r="D44" s="203">
        <f>SUM(D35:D37)</f>
        <v>317431.6399999999</v>
      </c>
      <c r="E44" s="203">
        <f t="shared" ref="E44:I44" si="94">SUM(E35:E37)</f>
        <v>430814.19999999995</v>
      </c>
      <c r="F44" s="203">
        <f t="shared" si="94"/>
        <v>682291.91</v>
      </c>
      <c r="G44" s="203">
        <f t="shared" si="94"/>
        <v>625733.66999999993</v>
      </c>
      <c r="H44" s="203">
        <f t="shared" si="94"/>
        <v>458250.33999999968</v>
      </c>
      <c r="I44" s="203">
        <f t="shared" si="94"/>
        <v>516089.50999999983</v>
      </c>
      <c r="J44" s="203">
        <f t="shared" ref="J44:M44" si="95">SUM(J35:J37)</f>
        <v>514049.36</v>
      </c>
      <c r="K44" s="203">
        <f t="shared" si="95"/>
        <v>823163.40000000037</v>
      </c>
      <c r="L44" s="203">
        <f t="shared" ref="L44" si="96">SUM(L35:L37)</f>
        <v>765619.61999999988</v>
      </c>
      <c r="M44" s="203">
        <f t="shared" si="95"/>
        <v>662331.33999999973</v>
      </c>
      <c r="N44" s="3" t="str">
        <f>IF(N37="","",SUM(N35:N37))</f>
        <v/>
      </c>
      <c r="O44" s="67" t="str">
        <f t="shared" si="72"/>
        <v/>
      </c>
      <c r="Q44" s="134" t="s">
        <v>87</v>
      </c>
      <c r="R44" s="25">
        <f>SUM(R35:R37)</f>
        <v>24758.867999999999</v>
      </c>
      <c r="S44" s="203">
        <f>SUM(S35:S37)</f>
        <v>23547.119999999995</v>
      </c>
      <c r="T44" s="203">
        <f>SUM(T35:T37)</f>
        <v>22716.569999999996</v>
      </c>
      <c r="U44" s="203">
        <f t="shared" ref="U44:Y44" si="97">SUM(U35:U37)</f>
        <v>32207.47700000001</v>
      </c>
      <c r="V44" s="203">
        <f t="shared" si="97"/>
        <v>33482.723000000005</v>
      </c>
      <c r="W44" s="203">
        <f t="shared" si="97"/>
        <v>31539.239999999998</v>
      </c>
      <c r="X44" s="203">
        <f t="shared" si="97"/>
        <v>26992.701000000008</v>
      </c>
      <c r="Y44" s="203">
        <f t="shared" si="97"/>
        <v>32400.945000000014</v>
      </c>
      <c r="Z44" s="203">
        <f t="shared" ref="Z44:AC44" si="98">SUM(Z35:Z37)</f>
        <v>41484.690999999999</v>
      </c>
      <c r="AA44" s="203">
        <f t="shared" ref="AA44:AB44" si="99">SUM(AA35:AA37)</f>
        <v>42323.071000000004</v>
      </c>
      <c r="AB44" s="203">
        <f t="shared" si="99"/>
        <v>45119.482000000004</v>
      </c>
      <c r="AC44" s="203">
        <f t="shared" si="98"/>
        <v>39728.486000000004</v>
      </c>
      <c r="AD44" s="3" t="str">
        <f>IF(AD37="","",SUM(AD35:AD37))</f>
        <v/>
      </c>
      <c r="AE44" s="67" t="str">
        <f t="shared" si="73"/>
        <v/>
      </c>
      <c r="AG44" s="152">
        <f t="shared" si="74"/>
        <v>0.48514141421504259</v>
      </c>
      <c r="AH44" s="206">
        <f t="shared" si="74"/>
        <v>0.48250690351015585</v>
      </c>
      <c r="AI44" s="206">
        <f t="shared" si="87"/>
        <v>0.71563660131674345</v>
      </c>
      <c r="AJ44" s="206">
        <f t="shared" si="87"/>
        <v>0.74759552958096576</v>
      </c>
      <c r="AK44" s="206">
        <f t="shared" si="87"/>
        <v>0.49073897124179594</v>
      </c>
      <c r="AL44" s="206">
        <f t="shared" si="87"/>
        <v>0.50403616605767754</v>
      </c>
      <c r="AM44" s="206">
        <f t="shared" si="87"/>
        <v>0.58903831909868365</v>
      </c>
      <c r="AN44" s="206">
        <f t="shared" si="87"/>
        <v>0.62781638402222173</v>
      </c>
      <c r="AO44" s="206">
        <f t="shared" si="87"/>
        <v>0.80701765682579585</v>
      </c>
      <c r="AP44" s="206">
        <f t="shared" si="87"/>
        <v>0.5141515159687613</v>
      </c>
      <c r="AQ44" s="206">
        <f t="shared" si="87"/>
        <v>0.58931982437963137</v>
      </c>
      <c r="AR44" s="206">
        <f t="shared" si="87"/>
        <v>0.59982796525980508</v>
      </c>
      <c r="AS44" s="206"/>
      <c r="AT44" s="67"/>
      <c r="AV44" s="135"/>
      <c r="AW44" s="135"/>
    </row>
    <row r="45" spans="1:49" ht="20.100000000000001" customHeight="1" thickBot="1" x14ac:dyDescent="0.3">
      <c r="A45" s="149" t="s">
        <v>88</v>
      </c>
      <c r="B45" s="27">
        <f>SUM(B38:B40)</f>
        <v>471146.59</v>
      </c>
      <c r="C45" s="204">
        <f>SUM(C38:C40)</f>
        <v>425388.7</v>
      </c>
      <c r="D45" s="204">
        <f>IF(D40="","",SUM(D38:D40))</f>
        <v>280686.82</v>
      </c>
      <c r="E45" s="204">
        <f t="shared" ref="E45:N45" si="100">IF(E40="","",SUM(E38:E40))</f>
        <v>486327.5499999997</v>
      </c>
      <c r="F45" s="204">
        <f t="shared" si="100"/>
        <v>616193.31000000029</v>
      </c>
      <c r="G45" s="204">
        <f t="shared" si="100"/>
        <v>416040.10999999987</v>
      </c>
      <c r="H45" s="204">
        <f t="shared" si="100"/>
        <v>460019.91999999993</v>
      </c>
      <c r="I45" s="204">
        <f t="shared" si="100"/>
        <v>456723.05999999982</v>
      </c>
      <c r="J45" s="204">
        <f t="shared" ref="J45:M45" si="101">IF(J40="","",SUM(J38:J40))</f>
        <v>688395.02</v>
      </c>
      <c r="K45" s="204">
        <f t="shared" si="101"/>
        <v>739319.47000000044</v>
      </c>
      <c r="L45" s="204">
        <f t="shared" ref="L45" si="102">IF(L40="","",SUM(L38:L40))</f>
        <v>696300.05</v>
      </c>
      <c r="M45" s="204">
        <f t="shared" si="101"/>
        <v>608030.40999999992</v>
      </c>
      <c r="N45" s="150" t="str">
        <f t="shared" si="100"/>
        <v/>
      </c>
      <c r="O45" s="70" t="str">
        <f t="shared" si="72"/>
        <v/>
      </c>
      <c r="Q45" s="136" t="s">
        <v>88</v>
      </c>
      <c r="R45" s="27">
        <f>SUM(R38:R40)</f>
        <v>25975.465999999993</v>
      </c>
      <c r="S45" s="204">
        <f>SUM(S38:S40)</f>
        <v>24593.887999999999</v>
      </c>
      <c r="T45" s="204">
        <f>IF(T40="","",SUM(T38:T40))</f>
        <v>25647.103000000003</v>
      </c>
      <c r="U45" s="204">
        <f t="shared" ref="U45:AD45" si="103">IF(U40="","",SUM(U38:U40))</f>
        <v>34113.160000000003</v>
      </c>
      <c r="V45" s="204">
        <f t="shared" si="103"/>
        <v>38028.200000000004</v>
      </c>
      <c r="W45" s="204">
        <f t="shared" si="103"/>
        <v>28182.603000000003</v>
      </c>
      <c r="X45" s="204">
        <f t="shared" si="103"/>
        <v>32795.233999999997</v>
      </c>
      <c r="Y45" s="204">
        <f t="shared" si="103"/>
        <v>38893.22</v>
      </c>
      <c r="Z45" s="204">
        <f t="shared" ref="Z45:AC45" si="104">IF(Z40="","",SUM(Z38:Z40))</f>
        <v>47841.637999999999</v>
      </c>
      <c r="AA45" s="204">
        <f t="shared" ref="AA45:AB45" si="105">IF(AA40="","",SUM(AA38:AA40))</f>
        <v>49159.678</v>
      </c>
      <c r="AB45" s="204">
        <f t="shared" si="105"/>
        <v>42889.164000000004</v>
      </c>
      <c r="AC45" s="204">
        <f t="shared" si="104"/>
        <v>43460.671000000002</v>
      </c>
      <c r="AD45" s="150" t="str">
        <f t="shared" si="103"/>
        <v/>
      </c>
      <c r="AE45" s="70" t="str">
        <f t="shared" si="73"/>
        <v/>
      </c>
      <c r="AG45" s="153">
        <f t="shared" si="74"/>
        <v>0.5513245039086454</v>
      </c>
      <c r="AH45" s="207">
        <f t="shared" si="74"/>
        <v>0.5781509475921669</v>
      </c>
      <c r="AI45" s="207">
        <f t="shared" ref="AI45:AQ45" si="106">IF(T40="","",(T45/D45)*10)</f>
        <v>0.91372665805968378</v>
      </c>
      <c r="AJ45" s="207">
        <f t="shared" si="106"/>
        <v>0.70144411929778661</v>
      </c>
      <c r="AK45" s="207">
        <f t="shared" si="106"/>
        <v>0.61714723907015456</v>
      </c>
      <c r="AL45" s="207">
        <f t="shared" si="106"/>
        <v>0.67740110442716717</v>
      </c>
      <c r="AM45" s="207">
        <f t="shared" si="106"/>
        <v>0.7129089975060211</v>
      </c>
      <c r="AN45" s="207">
        <f t="shared" si="106"/>
        <v>0.85157119064669118</v>
      </c>
      <c r="AO45" s="207">
        <f t="shared" si="106"/>
        <v>0.69497362139545982</v>
      </c>
      <c r="AP45" s="207">
        <f t="shared" si="106"/>
        <v>0.66493146731277042</v>
      </c>
      <c r="AQ45" s="207">
        <f t="shared" si="106"/>
        <v>0.61595807726855689</v>
      </c>
      <c r="AR45" s="207">
        <f t="shared" ref="AR45" si="107">IF(AC40="","",(AC45/M45)*10)</f>
        <v>0.71477791711108674</v>
      </c>
      <c r="AS45" s="207" t="str">
        <f t="shared" ref="AS45" si="108">IF(AD40="","",(AD45/N45)*10)</f>
        <v/>
      </c>
      <c r="AT45" s="70" t="str">
        <f t="shared" si="78"/>
        <v/>
      </c>
      <c r="AV45" s="135"/>
      <c r="AW45" s="135"/>
    </row>
    <row r="46" spans="1:49" x14ac:dyDescent="0.25"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V46" s="135"/>
      <c r="AW46" s="135"/>
    </row>
    <row r="47" spans="1:49" ht="15.75" thickBot="1" x14ac:dyDescent="0.3">
      <c r="O47" s="279" t="s">
        <v>1</v>
      </c>
      <c r="AE47" s="174">
        <v>1000</v>
      </c>
      <c r="AT47" s="174" t="s">
        <v>47</v>
      </c>
      <c r="AV47" s="135"/>
      <c r="AW47" s="135"/>
    </row>
    <row r="48" spans="1:49" ht="20.100000000000001" customHeight="1" x14ac:dyDescent="0.25">
      <c r="A48" s="403" t="s">
        <v>15</v>
      </c>
      <c r="B48" s="405" t="s">
        <v>71</v>
      </c>
      <c r="C48" s="406"/>
      <c r="D48" s="406"/>
      <c r="E48" s="406"/>
      <c r="F48" s="406"/>
      <c r="G48" s="406"/>
      <c r="H48" s="406"/>
      <c r="I48" s="406"/>
      <c r="J48" s="406"/>
      <c r="K48" s="406"/>
      <c r="L48" s="406"/>
      <c r="M48" s="406"/>
      <c r="N48" s="407"/>
      <c r="O48" s="413" t="str">
        <f>O26</f>
        <v>D       2022/2021</v>
      </c>
      <c r="Q48" s="410" t="s">
        <v>3</v>
      </c>
      <c r="R48" s="412" t="s">
        <v>71</v>
      </c>
      <c r="S48" s="406"/>
      <c r="T48" s="406"/>
      <c r="U48" s="406"/>
      <c r="V48" s="406"/>
      <c r="W48" s="406"/>
      <c r="X48" s="406"/>
      <c r="Y48" s="406"/>
      <c r="Z48" s="406"/>
      <c r="AA48" s="406"/>
      <c r="AB48" s="406"/>
      <c r="AC48" s="406"/>
      <c r="AD48" s="407"/>
      <c r="AE48" s="415" t="str">
        <f>O48</f>
        <v>D       2022/2021</v>
      </c>
      <c r="AG48" s="412" t="s">
        <v>71</v>
      </c>
      <c r="AH48" s="406"/>
      <c r="AI48" s="406"/>
      <c r="AJ48" s="406"/>
      <c r="AK48" s="406"/>
      <c r="AL48" s="406"/>
      <c r="AM48" s="406"/>
      <c r="AN48" s="406"/>
      <c r="AO48" s="406"/>
      <c r="AP48" s="406"/>
      <c r="AQ48" s="406"/>
      <c r="AR48" s="406"/>
      <c r="AS48" s="407"/>
      <c r="AT48" s="413" t="str">
        <f>AE48</f>
        <v>D       2022/2021</v>
      </c>
      <c r="AV48" s="135"/>
      <c r="AW48" s="135"/>
    </row>
    <row r="49" spans="1:49" ht="20.100000000000001" customHeight="1" thickBot="1" x14ac:dyDescent="0.3">
      <c r="A49" s="404"/>
      <c r="B49" s="120">
        <v>2010</v>
      </c>
      <c r="C49" s="181">
        <v>2011</v>
      </c>
      <c r="D49" s="181">
        <v>2012</v>
      </c>
      <c r="E49" s="181">
        <v>2013</v>
      </c>
      <c r="F49" s="181">
        <v>2014</v>
      </c>
      <c r="G49" s="181">
        <v>2015</v>
      </c>
      <c r="H49" s="181">
        <v>2016</v>
      </c>
      <c r="I49" s="181">
        <v>2017</v>
      </c>
      <c r="J49" s="181">
        <v>2018</v>
      </c>
      <c r="K49" s="181">
        <v>2019</v>
      </c>
      <c r="L49" s="181">
        <v>2020</v>
      </c>
      <c r="M49" s="181">
        <v>2021</v>
      </c>
      <c r="N49" s="179">
        <v>2022</v>
      </c>
      <c r="O49" s="414"/>
      <c r="Q49" s="411"/>
      <c r="R49" s="31">
        <v>2010</v>
      </c>
      <c r="S49" s="181">
        <v>2011</v>
      </c>
      <c r="T49" s="181">
        <v>2012</v>
      </c>
      <c r="U49" s="181">
        <v>2013</v>
      </c>
      <c r="V49" s="181">
        <v>2014</v>
      </c>
      <c r="W49" s="181">
        <v>2015</v>
      </c>
      <c r="X49" s="181">
        <v>2016</v>
      </c>
      <c r="Y49" s="181">
        <v>2017</v>
      </c>
      <c r="Z49" s="181">
        <v>2018</v>
      </c>
      <c r="AA49" s="181">
        <v>2019</v>
      </c>
      <c r="AB49" s="181">
        <v>2020</v>
      </c>
      <c r="AC49" s="181">
        <v>2021</v>
      </c>
      <c r="AD49" s="179">
        <v>2022</v>
      </c>
      <c r="AE49" s="416"/>
      <c r="AG49" s="31">
        <v>2010</v>
      </c>
      <c r="AH49" s="181">
        <v>2011</v>
      </c>
      <c r="AI49" s="181">
        <v>2012</v>
      </c>
      <c r="AJ49" s="181">
        <v>2013</v>
      </c>
      <c r="AK49" s="181">
        <v>2014</v>
      </c>
      <c r="AL49" s="181">
        <v>2015</v>
      </c>
      <c r="AM49" s="181">
        <v>2016</v>
      </c>
      <c r="AN49" s="181">
        <v>2017</v>
      </c>
      <c r="AO49" s="368">
        <v>2018</v>
      </c>
      <c r="AP49" s="181">
        <v>2019</v>
      </c>
      <c r="AQ49" s="236">
        <v>2020</v>
      </c>
      <c r="AR49" s="181">
        <v>2021</v>
      </c>
      <c r="AS49" s="370">
        <v>2022</v>
      </c>
      <c r="AT49" s="414"/>
      <c r="AV49" s="135"/>
      <c r="AW49" s="135"/>
    </row>
    <row r="50" spans="1:49" ht="3" customHeight="1" thickBot="1" x14ac:dyDescent="0.3">
      <c r="A50" s="132" t="s">
        <v>90</v>
      </c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73"/>
      <c r="P50" s="8"/>
      <c r="Q50" s="132"/>
      <c r="R50" s="154">
        <v>2010</v>
      </c>
      <c r="S50" s="154">
        <v>2011</v>
      </c>
      <c r="T50" s="154">
        <v>2012</v>
      </c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73"/>
      <c r="AF50" s="8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75"/>
      <c r="AV50" s="135"/>
      <c r="AW50" s="135"/>
    </row>
    <row r="51" spans="1:49" ht="20.100000000000001" customHeight="1" x14ac:dyDescent="0.25">
      <c r="A51" s="147" t="s">
        <v>73</v>
      </c>
      <c r="B51" s="46">
        <v>95.28</v>
      </c>
      <c r="C51" s="202">
        <v>512.16999999999996</v>
      </c>
      <c r="D51" s="202">
        <v>329.39</v>
      </c>
      <c r="E51" s="202">
        <v>1097.1199999999999</v>
      </c>
      <c r="F51" s="202">
        <v>359.98</v>
      </c>
      <c r="G51" s="202">
        <v>186.74000000000004</v>
      </c>
      <c r="H51" s="202">
        <v>103.10999999999999</v>
      </c>
      <c r="I51" s="202">
        <v>197.02</v>
      </c>
      <c r="J51" s="202">
        <v>149.85</v>
      </c>
      <c r="K51" s="202">
        <v>70.15000000000002</v>
      </c>
      <c r="L51" s="202">
        <v>335.65</v>
      </c>
      <c r="M51" s="202">
        <v>46.04</v>
      </c>
      <c r="N51" s="139">
        <v>160.57000000000005</v>
      </c>
      <c r="O51" s="76">
        <f>IF(N51="","",(N51-M51)/M51)</f>
        <v>2.4876194613379683</v>
      </c>
      <c r="Q51" s="134" t="s">
        <v>73</v>
      </c>
      <c r="R51" s="46">
        <v>29.815000000000005</v>
      </c>
      <c r="S51" s="202">
        <v>149.20400000000001</v>
      </c>
      <c r="T51" s="202">
        <v>122.17799999999998</v>
      </c>
      <c r="U51" s="202">
        <v>109.56100000000001</v>
      </c>
      <c r="V51" s="202">
        <v>97.120999999999995</v>
      </c>
      <c r="W51" s="202">
        <v>99.907999999999987</v>
      </c>
      <c r="X51" s="202">
        <v>68.53</v>
      </c>
      <c r="Y51" s="202">
        <v>118.282</v>
      </c>
      <c r="Z51" s="202">
        <v>104.797</v>
      </c>
      <c r="AA51" s="202">
        <v>234.49399999999994</v>
      </c>
      <c r="AB51" s="202">
        <v>210.21299999999997</v>
      </c>
      <c r="AC51" s="202">
        <v>40.800000000000004</v>
      </c>
      <c r="AD51" s="139">
        <v>115.21899999999997</v>
      </c>
      <c r="AE51" s="76">
        <f>IF(AD51="","",(AD51-AC51)/AC51)</f>
        <v>1.8239950980392143</v>
      </c>
      <c r="AG51" s="151">
        <f t="shared" ref="AG51:AG60" si="109">(R51/B51)*10</f>
        <v>3.1291981528127626</v>
      </c>
      <c r="AH51" s="205">
        <f t="shared" ref="AH51:AH60" si="110">(S51/C51)*10</f>
        <v>2.9131733604076775</v>
      </c>
      <c r="AI51" s="205">
        <f t="shared" ref="AI51:AI60" si="111">(T51/D51)*10</f>
        <v>3.7092200734691394</v>
      </c>
      <c r="AJ51" s="205">
        <f t="shared" ref="AJ51:AJ60" si="112">(U51/E51)*10</f>
        <v>0.99862366924310941</v>
      </c>
      <c r="AK51" s="205">
        <f t="shared" ref="AK51:AK60" si="113">(V51/F51)*10</f>
        <v>2.6979554419689982</v>
      </c>
      <c r="AL51" s="205">
        <f t="shared" ref="AL51:AL60" si="114">(W51/G51)*10</f>
        <v>5.3501124558209252</v>
      </c>
      <c r="AM51" s="205">
        <f t="shared" ref="AM51:AM60" si="115">(X51/H51)*10</f>
        <v>6.6463000678886637</v>
      </c>
      <c r="AN51" s="205">
        <f t="shared" ref="AN51:AN60" si="116">(Y51/I51)*10</f>
        <v>6.0035529387879389</v>
      </c>
      <c r="AO51" s="205">
        <f t="shared" ref="AO51:AO60" si="117">(Z51/J51)*10</f>
        <v>6.99346012679346</v>
      </c>
      <c r="AP51" s="205">
        <f>(AA51/K51)*10</f>
        <v>33.427512473271541</v>
      </c>
      <c r="AQ51" s="205">
        <f>(AB51/L51)*10</f>
        <v>6.2628631014449567</v>
      </c>
      <c r="AR51" s="205">
        <f>(AC51/M51)*10</f>
        <v>8.8618592528236331</v>
      </c>
      <c r="AS51" s="205">
        <f>(AD51/N51)*10</f>
        <v>7.1756243382948206</v>
      </c>
      <c r="AT51" s="76">
        <f>IF(AS51="","",(AS51-AR51)/AR51)</f>
        <v>-0.19028003790418263</v>
      </c>
      <c r="AV51" s="135"/>
      <c r="AW51" s="135"/>
    </row>
    <row r="52" spans="1:49" ht="20.100000000000001" customHeight="1" x14ac:dyDescent="0.25">
      <c r="A52" s="148" t="s">
        <v>74</v>
      </c>
      <c r="B52" s="25">
        <v>321.11</v>
      </c>
      <c r="C52" s="203">
        <v>100.60000000000001</v>
      </c>
      <c r="D52" s="203">
        <v>100.41000000000001</v>
      </c>
      <c r="E52" s="203">
        <v>382.40000000000003</v>
      </c>
      <c r="F52" s="203">
        <v>109.25</v>
      </c>
      <c r="G52" s="203">
        <v>49.88</v>
      </c>
      <c r="H52" s="203">
        <v>109.05999999999999</v>
      </c>
      <c r="I52" s="203">
        <v>459.19</v>
      </c>
      <c r="J52" s="203">
        <v>210.03</v>
      </c>
      <c r="K52" s="203">
        <v>217.20000000000002</v>
      </c>
      <c r="L52" s="203">
        <v>194.14</v>
      </c>
      <c r="M52" s="203">
        <v>91.550000000000026</v>
      </c>
      <c r="N52" s="3"/>
      <c r="O52" s="67" t="str">
        <f t="shared" ref="O52:O67" si="118">IF(N52="","",(N52-M52)/M52)</f>
        <v/>
      </c>
      <c r="Q52" s="134" t="s">
        <v>74</v>
      </c>
      <c r="R52" s="25">
        <v>106.98100000000001</v>
      </c>
      <c r="S52" s="203">
        <v>32.087000000000003</v>
      </c>
      <c r="T52" s="203">
        <v>68.099000000000004</v>
      </c>
      <c r="U52" s="203">
        <v>95.572999999999993</v>
      </c>
      <c r="V52" s="203">
        <v>79.214999999999989</v>
      </c>
      <c r="W52" s="203">
        <v>14.875999999999999</v>
      </c>
      <c r="X52" s="203">
        <v>102.047</v>
      </c>
      <c r="Y52" s="203">
        <v>223.39400000000003</v>
      </c>
      <c r="Z52" s="203">
        <v>153.98099999999999</v>
      </c>
      <c r="AA52" s="203">
        <v>117.78500000000003</v>
      </c>
      <c r="AB52" s="203">
        <v>729.51499999999999</v>
      </c>
      <c r="AC52" s="203">
        <v>150.98500000000001</v>
      </c>
      <c r="AD52" s="3"/>
      <c r="AE52" s="67" t="str">
        <f t="shared" ref="AE52:AE63" si="119">IF(AD52="","",(AD52-AC52)/AC52)</f>
        <v/>
      </c>
      <c r="AG52" s="152">
        <f t="shared" si="109"/>
        <v>3.3315997633209804</v>
      </c>
      <c r="AH52" s="206">
        <f t="shared" si="110"/>
        <v>3.1895626242544735</v>
      </c>
      <c r="AI52" s="206">
        <f t="shared" si="111"/>
        <v>6.7820934169903389</v>
      </c>
      <c r="AJ52" s="206">
        <f t="shared" si="112"/>
        <v>2.4992939330543926</v>
      </c>
      <c r="AK52" s="206">
        <f t="shared" si="113"/>
        <v>7.2508009153318067</v>
      </c>
      <c r="AL52" s="206">
        <f t="shared" si="114"/>
        <v>2.9823576583801121</v>
      </c>
      <c r="AM52" s="206">
        <f t="shared" si="115"/>
        <v>9.3569594718503577</v>
      </c>
      <c r="AN52" s="206">
        <f t="shared" si="116"/>
        <v>4.8649578605805885</v>
      </c>
      <c r="AO52" s="206">
        <f t="shared" si="117"/>
        <v>7.3313812312526778</v>
      </c>
      <c r="AP52" s="206">
        <f t="shared" ref="AP52:AP60" si="120">(AA52/K52)*10</f>
        <v>5.4228821362799273</v>
      </c>
      <c r="AQ52" s="206">
        <f t="shared" ref="AQ52:AQ60" si="121">(AB52/L52)*10</f>
        <v>37.576748738024108</v>
      </c>
      <c r="AR52" s="206">
        <f t="shared" ref="AR52:AR60" si="122">(AC52/M52)*10</f>
        <v>16.492080830147458</v>
      </c>
      <c r="AS52" s="206"/>
      <c r="AT52" s="67"/>
      <c r="AV52" s="135"/>
      <c r="AW52" s="135"/>
    </row>
    <row r="53" spans="1:49" ht="20.100000000000001" customHeight="1" x14ac:dyDescent="0.25">
      <c r="A53" s="148" t="s">
        <v>75</v>
      </c>
      <c r="B53" s="25">
        <v>94.44</v>
      </c>
      <c r="C53" s="203">
        <v>412.02000000000004</v>
      </c>
      <c r="D53" s="203">
        <v>20.839999999999996</v>
      </c>
      <c r="E53" s="203">
        <v>99.119999999999976</v>
      </c>
      <c r="F53" s="203">
        <v>153.96</v>
      </c>
      <c r="G53" s="203">
        <v>19.999999999999996</v>
      </c>
      <c r="H53" s="203">
        <v>65.94</v>
      </c>
      <c r="I53" s="203">
        <v>25.840000000000003</v>
      </c>
      <c r="J53" s="203">
        <v>3.52</v>
      </c>
      <c r="K53" s="203">
        <v>37.489999999999995</v>
      </c>
      <c r="L53" s="203">
        <v>136.80000000000004</v>
      </c>
      <c r="M53" s="203">
        <v>285.74999999999989</v>
      </c>
      <c r="N53" s="3"/>
      <c r="O53" s="67" t="str">
        <f t="shared" si="118"/>
        <v/>
      </c>
      <c r="Q53" s="134" t="s">
        <v>75</v>
      </c>
      <c r="R53" s="25">
        <v>39.945</v>
      </c>
      <c r="S53" s="203">
        <v>210.15600000000001</v>
      </c>
      <c r="T53" s="203">
        <v>21.706999999999997</v>
      </c>
      <c r="U53" s="203">
        <v>27.781999999999996</v>
      </c>
      <c r="V53" s="203">
        <v>90.24</v>
      </c>
      <c r="W53" s="203">
        <v>14.796000000000001</v>
      </c>
      <c r="X53" s="203">
        <v>59.37299999999999</v>
      </c>
      <c r="Y53" s="203">
        <v>51.395000000000003</v>
      </c>
      <c r="Z53" s="203">
        <v>48.673000000000002</v>
      </c>
      <c r="AA53" s="203">
        <v>73.152999999999977</v>
      </c>
      <c r="AB53" s="203">
        <v>92.289999999999978</v>
      </c>
      <c r="AC53" s="203">
        <v>189.25800000000004</v>
      </c>
      <c r="AD53" s="3"/>
      <c r="AE53" s="67" t="str">
        <f t="shared" si="119"/>
        <v/>
      </c>
      <c r="AG53" s="152">
        <f t="shared" si="109"/>
        <v>4.2296696315120714</v>
      </c>
      <c r="AH53" s="206">
        <f t="shared" si="110"/>
        <v>5.1006261831949908</v>
      </c>
      <c r="AI53" s="206">
        <f t="shared" si="111"/>
        <v>10.416026871401151</v>
      </c>
      <c r="AJ53" s="206">
        <f t="shared" si="112"/>
        <v>2.8028652138821637</v>
      </c>
      <c r="AK53" s="206">
        <f t="shared" si="113"/>
        <v>5.8612626656274349</v>
      </c>
      <c r="AL53" s="206">
        <f t="shared" si="114"/>
        <v>7.3980000000000024</v>
      </c>
      <c r="AM53" s="206">
        <f t="shared" si="115"/>
        <v>9.0040946314831647</v>
      </c>
      <c r="AN53" s="206">
        <f t="shared" si="116"/>
        <v>19.889705882352938</v>
      </c>
      <c r="AO53" s="206">
        <f t="shared" si="117"/>
        <v>138.27556818181819</v>
      </c>
      <c r="AP53" s="206">
        <f t="shared" si="120"/>
        <v>19.512670045345423</v>
      </c>
      <c r="AQ53" s="206">
        <f t="shared" si="121"/>
        <v>6.7463450292397624</v>
      </c>
      <c r="AR53" s="206">
        <f t="shared" si="122"/>
        <v>6.6232020997375365</v>
      </c>
      <c r="AS53" s="206"/>
      <c r="AT53" s="67"/>
      <c r="AV53" s="135"/>
      <c r="AW53" s="135"/>
    </row>
    <row r="54" spans="1:49" ht="20.100000000000001" customHeight="1" x14ac:dyDescent="0.25">
      <c r="A54" s="148" t="s">
        <v>76</v>
      </c>
      <c r="B54" s="25">
        <v>449.70000000000005</v>
      </c>
      <c r="C54" s="203">
        <v>201.03000000000003</v>
      </c>
      <c r="D54" s="203">
        <v>32.190000000000005</v>
      </c>
      <c r="E54" s="203">
        <v>433.89999999999986</v>
      </c>
      <c r="F54" s="203">
        <v>116.07000000000001</v>
      </c>
      <c r="G54" s="203">
        <v>102.54</v>
      </c>
      <c r="H54" s="203">
        <v>105.56000000000002</v>
      </c>
      <c r="I54" s="203">
        <v>10.379999999999999</v>
      </c>
      <c r="J54" s="203">
        <v>20.22</v>
      </c>
      <c r="K54" s="203">
        <v>269.05999999999989</v>
      </c>
      <c r="L54" s="203">
        <v>11.549999999999999</v>
      </c>
      <c r="M54" s="203">
        <v>229.1400000000001</v>
      </c>
      <c r="N54" s="3"/>
      <c r="O54" s="67" t="str">
        <f t="shared" si="118"/>
        <v/>
      </c>
      <c r="Q54" s="134" t="s">
        <v>76</v>
      </c>
      <c r="R54" s="25">
        <v>85.614000000000019</v>
      </c>
      <c r="S54" s="203">
        <v>92.996999999999986</v>
      </c>
      <c r="T54" s="203">
        <v>30.552</v>
      </c>
      <c r="U54" s="203">
        <v>154.78400000000005</v>
      </c>
      <c r="V54" s="203">
        <v>82.786999999999978</v>
      </c>
      <c r="W54" s="203">
        <v>74.756</v>
      </c>
      <c r="X54" s="203">
        <v>80.057000000000002</v>
      </c>
      <c r="Y54" s="203">
        <v>55.018000000000008</v>
      </c>
      <c r="Z54" s="203">
        <v>24.623000000000001</v>
      </c>
      <c r="AA54" s="203">
        <v>122.39999999999998</v>
      </c>
      <c r="AB54" s="203">
        <v>30.440999999999995</v>
      </c>
      <c r="AC54" s="203">
        <v>199.78800000000004</v>
      </c>
      <c r="AD54" s="3"/>
      <c r="AE54" s="67" t="str">
        <f t="shared" si="119"/>
        <v/>
      </c>
      <c r="AG54" s="152">
        <f t="shared" si="109"/>
        <v>1.9038025350233492</v>
      </c>
      <c r="AH54" s="206">
        <f t="shared" si="110"/>
        <v>4.6260259662736889</v>
      </c>
      <c r="AI54" s="206">
        <f t="shared" si="111"/>
        <v>9.4911463187325236</v>
      </c>
      <c r="AJ54" s="206">
        <f t="shared" si="112"/>
        <v>3.5672735653376373</v>
      </c>
      <c r="AK54" s="206">
        <f t="shared" si="113"/>
        <v>7.1325062462307205</v>
      </c>
      <c r="AL54" s="206">
        <f t="shared" si="114"/>
        <v>7.2904232494636236</v>
      </c>
      <c r="AM54" s="206">
        <f t="shared" si="115"/>
        <v>7.5840280409245917</v>
      </c>
      <c r="AN54" s="206">
        <f t="shared" si="116"/>
        <v>53.003853564547221</v>
      </c>
      <c r="AO54" s="206">
        <f t="shared" si="117"/>
        <v>12.177546983184966</v>
      </c>
      <c r="AP54" s="206">
        <f t="shared" si="120"/>
        <v>4.5491711885824735</v>
      </c>
      <c r="AQ54" s="206">
        <f t="shared" si="121"/>
        <v>26.355844155844153</v>
      </c>
      <c r="AR54" s="206">
        <f t="shared" si="122"/>
        <v>8.7190363969625544</v>
      </c>
      <c r="AS54" s="206"/>
      <c r="AT54" s="67"/>
      <c r="AV54" s="135"/>
      <c r="AW54" s="135"/>
    </row>
    <row r="55" spans="1:49" ht="20.100000000000001" customHeight="1" x14ac:dyDescent="0.25">
      <c r="A55" s="148" t="s">
        <v>77</v>
      </c>
      <c r="B55" s="25">
        <v>115.13000000000001</v>
      </c>
      <c r="C55" s="203">
        <v>87.89</v>
      </c>
      <c r="D55" s="203">
        <v>385.15999999999991</v>
      </c>
      <c r="E55" s="203">
        <v>4.24</v>
      </c>
      <c r="F55" s="203">
        <v>1094.3</v>
      </c>
      <c r="G55" s="203">
        <v>355.73999999999995</v>
      </c>
      <c r="H55" s="203">
        <v>257.62</v>
      </c>
      <c r="I55" s="203">
        <v>23.620000000000005</v>
      </c>
      <c r="J55" s="203">
        <v>291.12</v>
      </c>
      <c r="K55" s="203">
        <v>420.21999999999991</v>
      </c>
      <c r="L55" s="203">
        <v>106.44999999999997</v>
      </c>
      <c r="M55" s="203">
        <v>276.9199999999999</v>
      </c>
      <c r="N55" s="3"/>
      <c r="O55" s="67" t="str">
        <f t="shared" si="118"/>
        <v/>
      </c>
      <c r="Q55" s="134" t="s">
        <v>77</v>
      </c>
      <c r="R55" s="25">
        <v>36.316000000000003</v>
      </c>
      <c r="S55" s="203">
        <v>16.928000000000001</v>
      </c>
      <c r="T55" s="203">
        <v>146.25000000000003</v>
      </c>
      <c r="U55" s="203">
        <v>10.174000000000001</v>
      </c>
      <c r="V55" s="203">
        <v>189.64499999999995</v>
      </c>
      <c r="W55" s="203">
        <v>141.92499999999998</v>
      </c>
      <c r="X55" s="203">
        <v>147.154</v>
      </c>
      <c r="Y55" s="203">
        <v>82.36399999999999</v>
      </c>
      <c r="Z55" s="203">
        <v>196.86600000000001</v>
      </c>
      <c r="AA55" s="203">
        <v>168.61099999999996</v>
      </c>
      <c r="AB55" s="203">
        <v>50.588999999999999</v>
      </c>
      <c r="AC55" s="203">
        <v>769.01500000000044</v>
      </c>
      <c r="AD55" s="3"/>
      <c r="AE55" s="67" t="str">
        <f t="shared" si="119"/>
        <v/>
      </c>
      <c r="AG55" s="152">
        <f t="shared" si="109"/>
        <v>3.1543472596195605</v>
      </c>
      <c r="AH55" s="206">
        <f t="shared" si="110"/>
        <v>1.9260439185345319</v>
      </c>
      <c r="AI55" s="206">
        <f t="shared" si="111"/>
        <v>3.7971232734448042</v>
      </c>
      <c r="AJ55" s="206">
        <f t="shared" si="112"/>
        <v>23.995283018867926</v>
      </c>
      <c r="AK55" s="206">
        <f t="shared" si="113"/>
        <v>1.7330256785159459</v>
      </c>
      <c r="AL55" s="206">
        <f t="shared" si="114"/>
        <v>3.9895710350255804</v>
      </c>
      <c r="AM55" s="206">
        <f t="shared" si="115"/>
        <v>5.7120565173511375</v>
      </c>
      <c r="AN55" s="206">
        <f t="shared" si="116"/>
        <v>34.870448772226915</v>
      </c>
      <c r="AO55" s="206">
        <f t="shared" si="117"/>
        <v>6.7623660346248968</v>
      </c>
      <c r="AP55" s="206">
        <f t="shared" si="120"/>
        <v>4.0124458616914946</v>
      </c>
      <c r="AQ55" s="206">
        <f t="shared" si="121"/>
        <v>4.7523720056364498</v>
      </c>
      <c r="AR55" s="206">
        <f t="shared" si="122"/>
        <v>27.770294669940803</v>
      </c>
      <c r="AS55" s="206"/>
      <c r="AT55" s="67"/>
      <c r="AV55" s="135"/>
      <c r="AW55" s="135"/>
    </row>
    <row r="56" spans="1:49" ht="20.100000000000001" customHeight="1" x14ac:dyDescent="0.25">
      <c r="A56" s="148" t="s">
        <v>78</v>
      </c>
      <c r="B56" s="25">
        <v>87.69</v>
      </c>
      <c r="C56" s="203">
        <v>193.86</v>
      </c>
      <c r="D56" s="203">
        <v>760.19999999999993</v>
      </c>
      <c r="E56" s="203">
        <v>201.37000000000003</v>
      </c>
      <c r="F56" s="203">
        <v>0.83</v>
      </c>
      <c r="G56" s="203">
        <v>312.90000000000003</v>
      </c>
      <c r="H56" s="203">
        <v>805.90999999999985</v>
      </c>
      <c r="I56" s="203">
        <v>97.779999999999973</v>
      </c>
      <c r="J56" s="203">
        <v>379.49</v>
      </c>
      <c r="K56" s="203">
        <v>205.07999999999998</v>
      </c>
      <c r="L56" s="203">
        <v>75.45999999999998</v>
      </c>
      <c r="M56" s="203">
        <v>81.110000000000014</v>
      </c>
      <c r="N56" s="3"/>
      <c r="O56" s="67" t="str">
        <f t="shared" si="118"/>
        <v/>
      </c>
      <c r="Q56" s="134" t="s">
        <v>78</v>
      </c>
      <c r="R56" s="25">
        <v>50.512</v>
      </c>
      <c r="S56" s="203">
        <v>76.984999999999985</v>
      </c>
      <c r="T56" s="203">
        <v>140.74100000000001</v>
      </c>
      <c r="U56" s="203">
        <v>108.19399999999999</v>
      </c>
      <c r="V56" s="203">
        <v>2.327</v>
      </c>
      <c r="W56" s="203">
        <v>108.241</v>
      </c>
      <c r="X56" s="203">
        <v>89.242999999999995</v>
      </c>
      <c r="Y56" s="203">
        <v>81.237000000000023</v>
      </c>
      <c r="Z56" s="203">
        <v>251.595</v>
      </c>
      <c r="AA56" s="203">
        <v>116.065</v>
      </c>
      <c r="AB56" s="203">
        <v>70.181000000000012</v>
      </c>
      <c r="AC56" s="203">
        <v>156.5320000000001</v>
      </c>
      <c r="AD56" s="3"/>
      <c r="AE56" s="67" t="str">
        <f t="shared" si="119"/>
        <v/>
      </c>
      <c r="AG56" s="152">
        <f t="shared" si="109"/>
        <v>5.7602919375071266</v>
      </c>
      <c r="AH56" s="206">
        <f t="shared" si="110"/>
        <v>3.9711647580728346</v>
      </c>
      <c r="AI56" s="206">
        <f t="shared" si="111"/>
        <v>1.8513680610365695</v>
      </c>
      <c r="AJ56" s="206">
        <f t="shared" si="112"/>
        <v>5.3728956646968253</v>
      </c>
      <c r="AK56" s="206">
        <f t="shared" si="113"/>
        <v>28.036144578313255</v>
      </c>
      <c r="AL56" s="206">
        <f t="shared" si="114"/>
        <v>3.4592841163310957</v>
      </c>
      <c r="AM56" s="206">
        <f t="shared" si="115"/>
        <v>1.1073569008946409</v>
      </c>
      <c r="AN56" s="206">
        <f t="shared" si="116"/>
        <v>8.3081407240744571</v>
      </c>
      <c r="AO56" s="206">
        <f t="shared" si="117"/>
        <v>6.629818967561727</v>
      </c>
      <c r="AP56" s="206">
        <f t="shared" si="120"/>
        <v>5.6594987322020671</v>
      </c>
      <c r="AQ56" s="206">
        <f t="shared" si="121"/>
        <v>9.3004240657301924</v>
      </c>
      <c r="AR56" s="206">
        <f t="shared" si="122"/>
        <v>19.298730119590687</v>
      </c>
      <c r="AS56" s="206"/>
      <c r="AT56" s="67"/>
      <c r="AV56" s="135"/>
      <c r="AW56" s="135"/>
    </row>
    <row r="57" spans="1:49" ht="20.100000000000001" customHeight="1" x14ac:dyDescent="0.25">
      <c r="A57" s="148" t="s">
        <v>79</v>
      </c>
      <c r="B57" s="25">
        <v>303.20000000000005</v>
      </c>
      <c r="C57" s="203">
        <v>239.99999999999997</v>
      </c>
      <c r="D57" s="203">
        <v>243.11000000000004</v>
      </c>
      <c r="E57" s="203">
        <v>240.37</v>
      </c>
      <c r="F57" s="203">
        <v>134.97000000000006</v>
      </c>
      <c r="G57" s="203">
        <v>337.20000000000005</v>
      </c>
      <c r="H57" s="203">
        <v>84.99</v>
      </c>
      <c r="I57" s="203">
        <v>171.96000000000004</v>
      </c>
      <c r="J57" s="203">
        <v>42.18</v>
      </c>
      <c r="K57" s="203">
        <v>176.78999999999996</v>
      </c>
      <c r="L57" s="203">
        <v>288.82999999999993</v>
      </c>
      <c r="M57" s="203">
        <v>91.440000000000012</v>
      </c>
      <c r="N57" s="3"/>
      <c r="O57" s="67" t="str">
        <f t="shared" si="118"/>
        <v/>
      </c>
      <c r="Q57" s="134" t="s">
        <v>79</v>
      </c>
      <c r="R57" s="25">
        <v>101.88200000000002</v>
      </c>
      <c r="S57" s="203">
        <v>208.25</v>
      </c>
      <c r="T57" s="203">
        <v>120.58900000000001</v>
      </c>
      <c r="U57" s="203">
        <v>63.236000000000004</v>
      </c>
      <c r="V57" s="203">
        <v>133.27200000000002</v>
      </c>
      <c r="W57" s="203">
        <v>88.903999999999996</v>
      </c>
      <c r="X57" s="203">
        <v>66.512999999999991</v>
      </c>
      <c r="Y57" s="203">
        <v>161.839</v>
      </c>
      <c r="Z57" s="203">
        <v>69.402000000000001</v>
      </c>
      <c r="AA57" s="203">
        <v>109.84300000000002</v>
      </c>
      <c r="AB57" s="203">
        <v>111.27</v>
      </c>
      <c r="AC57" s="203">
        <v>115.04100000000001</v>
      </c>
      <c r="AD57" s="3"/>
      <c r="AE57" s="67" t="str">
        <f t="shared" si="119"/>
        <v/>
      </c>
      <c r="AG57" s="152">
        <f t="shared" si="109"/>
        <v>3.3602242744063329</v>
      </c>
      <c r="AH57" s="206">
        <f t="shared" si="110"/>
        <v>8.6770833333333339</v>
      </c>
      <c r="AI57" s="206">
        <f t="shared" si="111"/>
        <v>4.960264900662251</v>
      </c>
      <c r="AJ57" s="206">
        <f t="shared" si="112"/>
        <v>2.6307775512751173</v>
      </c>
      <c r="AK57" s="206">
        <f t="shared" si="113"/>
        <v>9.8741942653923065</v>
      </c>
      <c r="AL57" s="206">
        <f t="shared" si="114"/>
        <v>2.636536180308422</v>
      </c>
      <c r="AM57" s="206">
        <f t="shared" si="115"/>
        <v>7.8259795270031765</v>
      </c>
      <c r="AN57" s="206">
        <f t="shared" si="116"/>
        <v>9.4114328913700831</v>
      </c>
      <c r="AO57" s="206">
        <f t="shared" si="117"/>
        <v>16.453769559032718</v>
      </c>
      <c r="AP57" s="206">
        <f t="shared" si="120"/>
        <v>6.2131907913343545</v>
      </c>
      <c r="AQ57" s="206">
        <f t="shared" si="121"/>
        <v>3.8524391510577165</v>
      </c>
      <c r="AR57" s="206">
        <f t="shared" si="122"/>
        <v>12.581036745406823</v>
      </c>
      <c r="AS57" s="206"/>
      <c r="AT57" s="67"/>
      <c r="AV57" s="135"/>
      <c r="AW57" s="135"/>
    </row>
    <row r="58" spans="1:49" ht="20.100000000000001" customHeight="1" x14ac:dyDescent="0.25">
      <c r="A58" s="148" t="s">
        <v>80</v>
      </c>
      <c r="B58" s="25">
        <v>733.11</v>
      </c>
      <c r="C58" s="203">
        <v>19</v>
      </c>
      <c r="D58" s="203">
        <v>777.31</v>
      </c>
      <c r="E58" s="203">
        <v>199.58</v>
      </c>
      <c r="F58" s="203">
        <v>112.44000000000001</v>
      </c>
      <c r="G58" s="203">
        <v>335.96999999999997</v>
      </c>
      <c r="H58" s="203">
        <v>208.92000000000002</v>
      </c>
      <c r="I58" s="203">
        <v>156.26000000000005</v>
      </c>
      <c r="J58" s="203">
        <v>103.26</v>
      </c>
      <c r="K58" s="203">
        <v>2.9099999999999993</v>
      </c>
      <c r="L58" s="203">
        <v>52.440000000000005</v>
      </c>
      <c r="M58" s="203">
        <v>49.300000000000004</v>
      </c>
      <c r="N58" s="3"/>
      <c r="O58" s="67" t="str">
        <f t="shared" si="118"/>
        <v/>
      </c>
      <c r="Q58" s="134" t="s">
        <v>80</v>
      </c>
      <c r="R58" s="25">
        <v>248.68200000000002</v>
      </c>
      <c r="S58" s="203">
        <v>13.135</v>
      </c>
      <c r="T58" s="203">
        <v>170.39499999999998</v>
      </c>
      <c r="U58" s="203">
        <v>85.355999999999995</v>
      </c>
      <c r="V58" s="203">
        <v>57.158000000000001</v>
      </c>
      <c r="W58" s="203">
        <v>62.073999999999998</v>
      </c>
      <c r="X58" s="203">
        <v>182.14699999999996</v>
      </c>
      <c r="Y58" s="203">
        <v>90.742000000000004</v>
      </c>
      <c r="Z58" s="203">
        <v>92.774000000000001</v>
      </c>
      <c r="AA58" s="203">
        <v>20.315999999999999</v>
      </c>
      <c r="AB58" s="203">
        <v>52.984999999999999</v>
      </c>
      <c r="AC58" s="203">
        <v>98.681000000000012</v>
      </c>
      <c r="AD58" s="3"/>
      <c r="AE58" s="67" t="str">
        <f t="shared" si="119"/>
        <v/>
      </c>
      <c r="AG58" s="152">
        <f t="shared" si="109"/>
        <v>3.3921512460613008</v>
      </c>
      <c r="AH58" s="206">
        <f t="shared" si="110"/>
        <v>6.9131578947368419</v>
      </c>
      <c r="AI58" s="206">
        <f t="shared" si="111"/>
        <v>2.1921112554836548</v>
      </c>
      <c r="AJ58" s="206">
        <f t="shared" si="112"/>
        <v>4.2767812406052705</v>
      </c>
      <c r="AK58" s="206">
        <f t="shared" si="113"/>
        <v>5.0834222696549265</v>
      </c>
      <c r="AL58" s="206">
        <f t="shared" si="114"/>
        <v>1.8476054409619906</v>
      </c>
      <c r="AM58" s="206">
        <f t="shared" si="115"/>
        <v>8.7185046907907306</v>
      </c>
      <c r="AN58" s="206">
        <f t="shared" si="116"/>
        <v>5.8071163445539478</v>
      </c>
      <c r="AO58" s="206">
        <f t="shared" si="117"/>
        <v>8.9845051326748013</v>
      </c>
      <c r="AP58" s="206">
        <f t="shared" si="120"/>
        <v>69.814432989690744</v>
      </c>
      <c r="AQ58" s="206">
        <f t="shared" si="121"/>
        <v>10.103928299008389</v>
      </c>
      <c r="AR58" s="206">
        <f t="shared" si="122"/>
        <v>20.016430020283977</v>
      </c>
      <c r="AS58" s="206"/>
      <c r="AT58" s="67"/>
      <c r="AV58" s="135"/>
      <c r="AW58" s="135"/>
    </row>
    <row r="59" spans="1:49" ht="20.100000000000001" customHeight="1" x14ac:dyDescent="0.25">
      <c r="A59" s="148" t="s">
        <v>81</v>
      </c>
      <c r="B59" s="25">
        <v>75.409999999999982</v>
      </c>
      <c r="C59" s="203">
        <v>202.55</v>
      </c>
      <c r="D59" s="203">
        <v>126.27000000000001</v>
      </c>
      <c r="E59" s="203">
        <v>192.72</v>
      </c>
      <c r="F59" s="203">
        <v>183.71</v>
      </c>
      <c r="G59" s="203">
        <v>506.25</v>
      </c>
      <c r="H59" s="203">
        <v>278.89</v>
      </c>
      <c r="I59" s="203">
        <v>2.5899999999999994</v>
      </c>
      <c r="J59" s="203">
        <v>285.61</v>
      </c>
      <c r="K59" s="203">
        <v>32.119999999999997</v>
      </c>
      <c r="L59" s="203">
        <v>108.60000000000004</v>
      </c>
      <c r="M59" s="203">
        <v>358.15000000000009</v>
      </c>
      <c r="N59" s="3"/>
      <c r="O59" s="67" t="str">
        <f t="shared" si="118"/>
        <v/>
      </c>
      <c r="Q59" s="134" t="s">
        <v>81</v>
      </c>
      <c r="R59" s="25">
        <v>26.283999999999999</v>
      </c>
      <c r="S59" s="203">
        <v>140.136</v>
      </c>
      <c r="T59" s="203">
        <v>62.427000000000007</v>
      </c>
      <c r="U59" s="203">
        <v>148.22899999999998</v>
      </c>
      <c r="V59" s="203">
        <v>99.02600000000001</v>
      </c>
      <c r="W59" s="203">
        <v>189.15099999999995</v>
      </c>
      <c r="X59" s="203">
        <v>114.91000000000001</v>
      </c>
      <c r="Y59" s="203">
        <v>15.391</v>
      </c>
      <c r="Z59" s="203">
        <v>141.86099999999999</v>
      </c>
      <c r="AA59" s="203">
        <v>88.779999999999987</v>
      </c>
      <c r="AB59" s="203">
        <v>72.782000000000011</v>
      </c>
      <c r="AC59" s="203">
        <v>256.71899999999999</v>
      </c>
      <c r="AD59" s="3"/>
      <c r="AE59" s="67" t="str">
        <f t="shared" si="119"/>
        <v/>
      </c>
      <c r="AG59" s="152">
        <f t="shared" si="109"/>
        <v>3.485479379392654</v>
      </c>
      <c r="AH59" s="206">
        <f t="shared" si="110"/>
        <v>6.9185880029622302</v>
      </c>
      <c r="AI59" s="206">
        <f t="shared" si="111"/>
        <v>4.9439296745070092</v>
      </c>
      <c r="AJ59" s="206">
        <f t="shared" si="112"/>
        <v>7.6914176006641757</v>
      </c>
      <c r="AK59" s="206">
        <f t="shared" si="113"/>
        <v>5.3903434761308588</v>
      </c>
      <c r="AL59" s="206">
        <f t="shared" si="114"/>
        <v>3.7363160493827152</v>
      </c>
      <c r="AM59" s="206">
        <f t="shared" si="115"/>
        <v>4.120262469073829</v>
      </c>
      <c r="AN59" s="206">
        <f t="shared" si="116"/>
        <v>59.42471042471044</v>
      </c>
      <c r="AO59" s="206">
        <f t="shared" si="117"/>
        <v>4.9669479359966386</v>
      </c>
      <c r="AP59" s="206">
        <f t="shared" si="120"/>
        <v>27.640099626400993</v>
      </c>
      <c r="AQ59" s="206">
        <f t="shared" si="121"/>
        <v>6.7018416206261495</v>
      </c>
      <c r="AR59" s="206">
        <f t="shared" si="122"/>
        <v>7.1679184699148379</v>
      </c>
      <c r="AS59" s="206"/>
      <c r="AT59" s="67"/>
      <c r="AV59" s="135"/>
      <c r="AW59" s="135"/>
    </row>
    <row r="60" spans="1:49" ht="20.100000000000001" customHeight="1" x14ac:dyDescent="0.25">
      <c r="A60" s="148" t="s">
        <v>82</v>
      </c>
      <c r="B60" s="25">
        <v>240.72</v>
      </c>
      <c r="C60" s="203">
        <v>303.53000000000003</v>
      </c>
      <c r="D60" s="203">
        <v>1.4</v>
      </c>
      <c r="E60" s="203">
        <v>199.3</v>
      </c>
      <c r="F60" s="203">
        <v>162.61000000000001</v>
      </c>
      <c r="G60" s="203">
        <v>265.22999999999996</v>
      </c>
      <c r="H60" s="203">
        <v>74.89</v>
      </c>
      <c r="I60" s="203">
        <v>2.6999999999999997</v>
      </c>
      <c r="J60" s="203">
        <v>243.41</v>
      </c>
      <c r="K60" s="203">
        <v>162.79000000000005</v>
      </c>
      <c r="L60" s="203">
        <v>163.68000000000006</v>
      </c>
      <c r="M60" s="203">
        <v>162.26999999999998</v>
      </c>
      <c r="N60" s="3"/>
      <c r="O60" s="67" t="str">
        <f t="shared" si="118"/>
        <v/>
      </c>
      <c r="Q60" s="134" t="s">
        <v>82</v>
      </c>
      <c r="R60" s="25">
        <v>80.941000000000003</v>
      </c>
      <c r="S60" s="203">
        <v>133.739</v>
      </c>
      <c r="T60" s="203">
        <v>0.89600000000000013</v>
      </c>
      <c r="U60" s="203">
        <v>99.911000000000001</v>
      </c>
      <c r="V60" s="203">
        <v>62.055999999999997</v>
      </c>
      <c r="W60" s="203">
        <v>42.978000000000009</v>
      </c>
      <c r="X60" s="203">
        <v>73.328000000000003</v>
      </c>
      <c r="Y60" s="203">
        <v>7.7379999999999995</v>
      </c>
      <c r="Z60" s="203">
        <v>45.496000000000002</v>
      </c>
      <c r="AA60" s="203">
        <v>116.032</v>
      </c>
      <c r="AB60" s="203">
        <v>123.81899999999997</v>
      </c>
      <c r="AC60" s="203">
        <v>149.98599999999999</v>
      </c>
      <c r="AD60" s="3"/>
      <c r="AE60" s="67" t="str">
        <f t="shared" si="119"/>
        <v/>
      </c>
      <c r="AG60" s="152">
        <f t="shared" si="109"/>
        <v>3.3624543037554004</v>
      </c>
      <c r="AH60" s="206">
        <f t="shared" si="110"/>
        <v>4.4061213059664608</v>
      </c>
      <c r="AI60" s="206">
        <f t="shared" si="111"/>
        <v>6.4000000000000012</v>
      </c>
      <c r="AJ60" s="206">
        <f t="shared" si="112"/>
        <v>5.0130958354239841</v>
      </c>
      <c r="AK60" s="206">
        <f t="shared" si="113"/>
        <v>3.816247463255642</v>
      </c>
      <c r="AL60" s="206">
        <f t="shared" si="114"/>
        <v>1.6204049315688276</v>
      </c>
      <c r="AM60" s="206">
        <f t="shared" si="115"/>
        <v>9.7914274268927759</v>
      </c>
      <c r="AN60" s="206">
        <f t="shared" si="116"/>
        <v>28.659259259259258</v>
      </c>
      <c r="AO60" s="206">
        <f t="shared" si="117"/>
        <v>1.8691097325500186</v>
      </c>
      <c r="AP60" s="206">
        <f t="shared" si="120"/>
        <v>7.1277105473309144</v>
      </c>
      <c r="AQ60" s="206">
        <f t="shared" si="121"/>
        <v>7.5646994134897314</v>
      </c>
      <c r="AR60" s="206">
        <f t="shared" si="122"/>
        <v>9.2429900782646222</v>
      </c>
      <c r="AS60" s="206"/>
      <c r="AT60" s="67"/>
      <c r="AV60" s="135"/>
      <c r="AW60" s="135"/>
    </row>
    <row r="61" spans="1:49" ht="20.100000000000001" customHeight="1" x14ac:dyDescent="0.25">
      <c r="A61" s="148" t="s">
        <v>83</v>
      </c>
      <c r="B61" s="25">
        <v>134.53000000000003</v>
      </c>
      <c r="C61" s="203">
        <v>176.85999999999999</v>
      </c>
      <c r="D61" s="203">
        <v>203.78999999999996</v>
      </c>
      <c r="E61" s="203">
        <v>75.959999999999994</v>
      </c>
      <c r="F61" s="203">
        <v>86.76</v>
      </c>
      <c r="G61" s="203">
        <v>338.64999999999992</v>
      </c>
      <c r="H61" s="203">
        <v>107.72999999999999</v>
      </c>
      <c r="I61" s="203">
        <v>189.56000000000003</v>
      </c>
      <c r="J61" s="203">
        <v>163.63999999999999</v>
      </c>
      <c r="K61" s="203">
        <v>115.14999999999999</v>
      </c>
      <c r="L61" s="203">
        <v>280.90999999999991</v>
      </c>
      <c r="M61" s="203">
        <v>288.05999999999955</v>
      </c>
      <c r="N61" s="3"/>
      <c r="O61" s="67" t="str">
        <f t="shared" si="118"/>
        <v/>
      </c>
      <c r="Q61" s="134" t="s">
        <v>83</v>
      </c>
      <c r="R61" s="25">
        <v>62.047999999999995</v>
      </c>
      <c r="S61" s="203">
        <v>49.418999999999997</v>
      </c>
      <c r="T61" s="203">
        <v>115.30700000000002</v>
      </c>
      <c r="U61" s="203">
        <v>48.548999999999999</v>
      </c>
      <c r="V61" s="203">
        <v>60.350999999999999</v>
      </c>
      <c r="W61" s="203">
        <v>250.62000000000003</v>
      </c>
      <c r="X61" s="203">
        <v>66.029999999999987</v>
      </c>
      <c r="Y61" s="203">
        <v>58.631000000000007</v>
      </c>
      <c r="Z61" s="203">
        <v>111.59399999999999</v>
      </c>
      <c r="AA61" s="203">
        <v>193.00300000000004</v>
      </c>
      <c r="AB61" s="203">
        <v>285.58600000000001</v>
      </c>
      <c r="AC61" s="203">
        <v>185.32599999999994</v>
      </c>
      <c r="AD61" s="3"/>
      <c r="AE61" s="67" t="str">
        <f t="shared" si="119"/>
        <v/>
      </c>
      <c r="AG61" s="152">
        <f t="shared" ref="AG61:AH67" si="123">(R61/B61)*10</f>
        <v>4.6122054560321102</v>
      </c>
      <c r="AH61" s="206">
        <f t="shared" si="123"/>
        <v>2.7942440348298092</v>
      </c>
      <c r="AI61" s="206">
        <f t="shared" ref="AI61:AR63" si="124">IF(T61="","",(T61/D61)*10)</f>
        <v>5.6581284655773123</v>
      </c>
      <c r="AJ61" s="206">
        <f t="shared" si="124"/>
        <v>6.3913902053712492</v>
      </c>
      <c r="AK61" s="206">
        <f t="shared" si="124"/>
        <v>6.9560857538035954</v>
      </c>
      <c r="AL61" s="206">
        <f t="shared" si="124"/>
        <v>7.400561051232839</v>
      </c>
      <c r="AM61" s="206">
        <f t="shared" si="124"/>
        <v>6.129211918685602</v>
      </c>
      <c r="AN61" s="206">
        <f t="shared" si="124"/>
        <v>3.0930048533445875</v>
      </c>
      <c r="AO61" s="206">
        <f t="shared" si="124"/>
        <v>6.8194817892935706</v>
      </c>
      <c r="AP61" s="206">
        <f t="shared" si="124"/>
        <v>16.76100738167608</v>
      </c>
      <c r="AQ61" s="206">
        <f t="shared" si="124"/>
        <v>10.166459008223278</v>
      </c>
      <c r="AR61" s="206">
        <f t="shared" si="124"/>
        <v>6.4335902242588432</v>
      </c>
      <c r="AS61" s="206"/>
      <c r="AT61" s="67"/>
      <c r="AV61" s="135"/>
      <c r="AW61" s="135"/>
    </row>
    <row r="62" spans="1:49" ht="20.100000000000001" customHeight="1" thickBot="1" x14ac:dyDescent="0.3">
      <c r="A62" s="149" t="s">
        <v>84</v>
      </c>
      <c r="B62" s="27">
        <v>93.24</v>
      </c>
      <c r="C62" s="204">
        <v>124.46000000000001</v>
      </c>
      <c r="D62" s="204">
        <v>113.12</v>
      </c>
      <c r="E62" s="204">
        <v>110.57000000000001</v>
      </c>
      <c r="F62" s="204">
        <v>72.960000000000008</v>
      </c>
      <c r="G62" s="204">
        <v>208.45</v>
      </c>
      <c r="H62" s="204">
        <v>87.240000000000009</v>
      </c>
      <c r="I62" s="204">
        <v>106.97</v>
      </c>
      <c r="J62" s="204">
        <v>115.36</v>
      </c>
      <c r="K62" s="204">
        <v>163.49999999999997</v>
      </c>
      <c r="L62" s="204">
        <v>144.71999999999991</v>
      </c>
      <c r="M62" s="204">
        <v>71.47</v>
      </c>
      <c r="N62" s="150"/>
      <c r="O62" s="67" t="str">
        <f t="shared" si="118"/>
        <v/>
      </c>
      <c r="Q62" s="136" t="s">
        <v>84</v>
      </c>
      <c r="R62" s="27">
        <v>30.416</v>
      </c>
      <c r="S62" s="204">
        <v>47.312999999999995</v>
      </c>
      <c r="T62" s="204">
        <v>23.595999999999997</v>
      </c>
      <c r="U62" s="204">
        <v>78.717000000000013</v>
      </c>
      <c r="V62" s="204">
        <v>56.821999999999996</v>
      </c>
      <c r="W62" s="204">
        <v>94.972999999999999</v>
      </c>
      <c r="X62" s="204">
        <v>72.218000000000018</v>
      </c>
      <c r="Y62" s="204">
        <v>81.169000000000011</v>
      </c>
      <c r="Z62" s="204">
        <v>81.001999999999995</v>
      </c>
      <c r="AA62" s="204">
        <v>103.39299999999999</v>
      </c>
      <c r="AB62" s="204">
        <v>78.418999999999969</v>
      </c>
      <c r="AC62" s="204">
        <v>91.548000000000016</v>
      </c>
      <c r="AD62" s="150"/>
      <c r="AE62" s="67" t="str">
        <f t="shared" si="119"/>
        <v/>
      </c>
      <c r="AG62" s="152">
        <f t="shared" si="123"/>
        <v>3.2621192621192625</v>
      </c>
      <c r="AH62" s="206">
        <f t="shared" si="123"/>
        <v>3.8014623172103477</v>
      </c>
      <c r="AI62" s="206">
        <f t="shared" si="124"/>
        <v>2.0859264497878356</v>
      </c>
      <c r="AJ62" s="206">
        <f t="shared" si="124"/>
        <v>7.1192005064664921</v>
      </c>
      <c r="AK62" s="206">
        <f t="shared" si="124"/>
        <v>7.7881030701754375</v>
      </c>
      <c r="AL62" s="206">
        <f t="shared" si="124"/>
        <v>4.5561525545694419</v>
      </c>
      <c r="AM62" s="206">
        <f t="shared" si="124"/>
        <v>8.2780834479596539</v>
      </c>
      <c r="AN62" s="206">
        <f t="shared" si="124"/>
        <v>7.588015331401329</v>
      </c>
      <c r="AO62" s="206">
        <f t="shared" si="124"/>
        <v>7.0216712898751732</v>
      </c>
      <c r="AP62" s="206">
        <f t="shared" si="124"/>
        <v>6.3237308868501527</v>
      </c>
      <c r="AQ62" s="206">
        <f t="shared" si="124"/>
        <v>5.4186705362078502</v>
      </c>
      <c r="AR62" s="206">
        <f t="shared" si="124"/>
        <v>12.809290611445363</v>
      </c>
      <c r="AS62" s="206"/>
      <c r="AT62" s="67"/>
      <c r="AV62" s="135"/>
      <c r="AW62" s="135"/>
    </row>
    <row r="63" spans="1:49" ht="20.100000000000001" customHeight="1" thickBot="1" x14ac:dyDescent="0.3">
      <c r="A63" s="42" t="str">
        <f>A19</f>
        <v>janeiro</v>
      </c>
      <c r="B63" s="222">
        <f>B51</f>
        <v>95.28</v>
      </c>
      <c r="C63" s="223">
        <f t="shared" ref="C63:N63" si="125">C51</f>
        <v>512.16999999999996</v>
      </c>
      <c r="D63" s="223">
        <f t="shared" si="125"/>
        <v>329.39</v>
      </c>
      <c r="E63" s="223">
        <f t="shared" si="125"/>
        <v>1097.1199999999999</v>
      </c>
      <c r="F63" s="223">
        <f t="shared" si="125"/>
        <v>359.98</v>
      </c>
      <c r="G63" s="223">
        <f t="shared" si="125"/>
        <v>186.74000000000004</v>
      </c>
      <c r="H63" s="223">
        <f t="shared" si="125"/>
        <v>103.10999999999999</v>
      </c>
      <c r="I63" s="223">
        <f t="shared" si="125"/>
        <v>197.02</v>
      </c>
      <c r="J63" s="223">
        <f t="shared" si="125"/>
        <v>149.85</v>
      </c>
      <c r="K63" s="223">
        <f t="shared" si="125"/>
        <v>70.15000000000002</v>
      </c>
      <c r="L63" s="223">
        <f t="shared" si="125"/>
        <v>335.65</v>
      </c>
      <c r="M63" s="223">
        <f t="shared" si="125"/>
        <v>46.04</v>
      </c>
      <c r="N63" s="224">
        <f t="shared" si="125"/>
        <v>160.57000000000005</v>
      </c>
      <c r="O63" s="76">
        <f t="shared" si="118"/>
        <v>2.4876194613379683</v>
      </c>
      <c r="Q63" s="134"/>
      <c r="R63" s="222">
        <f>R51</f>
        <v>29.815000000000005</v>
      </c>
      <c r="S63" s="223">
        <f t="shared" ref="S63:AD63" si="126">S51</f>
        <v>149.20400000000001</v>
      </c>
      <c r="T63" s="223">
        <f t="shared" si="126"/>
        <v>122.17799999999998</v>
      </c>
      <c r="U63" s="223">
        <f t="shared" si="126"/>
        <v>109.56100000000001</v>
      </c>
      <c r="V63" s="223">
        <f t="shared" si="126"/>
        <v>97.120999999999995</v>
      </c>
      <c r="W63" s="223">
        <f t="shared" si="126"/>
        <v>99.907999999999987</v>
      </c>
      <c r="X63" s="223">
        <f t="shared" si="126"/>
        <v>68.53</v>
      </c>
      <c r="Y63" s="223">
        <f t="shared" si="126"/>
        <v>118.282</v>
      </c>
      <c r="Z63" s="223">
        <f t="shared" si="126"/>
        <v>104.797</v>
      </c>
      <c r="AA63" s="223">
        <f t="shared" si="126"/>
        <v>234.49399999999994</v>
      </c>
      <c r="AB63" s="223">
        <f t="shared" si="126"/>
        <v>210.21299999999997</v>
      </c>
      <c r="AC63" s="223">
        <f t="shared" si="126"/>
        <v>40.800000000000004</v>
      </c>
      <c r="AD63" s="224">
        <f t="shared" si="126"/>
        <v>115.21899999999997</v>
      </c>
      <c r="AE63" s="76">
        <f t="shared" si="119"/>
        <v>1.8239950980392143</v>
      </c>
      <c r="AG63" s="227">
        <f t="shared" si="123"/>
        <v>3.1291981528127626</v>
      </c>
      <c r="AH63" s="228">
        <f t="shared" si="123"/>
        <v>2.9131733604076775</v>
      </c>
      <c r="AI63" s="228">
        <f t="shared" si="124"/>
        <v>3.7092200734691394</v>
      </c>
      <c r="AJ63" s="228">
        <f t="shared" si="124"/>
        <v>0.99862366924310941</v>
      </c>
      <c r="AK63" s="228">
        <f t="shared" si="124"/>
        <v>2.6979554419689982</v>
      </c>
      <c r="AL63" s="228">
        <f t="shared" si="124"/>
        <v>5.3501124558209252</v>
      </c>
      <c r="AM63" s="228">
        <f t="shared" si="124"/>
        <v>6.6463000678886637</v>
      </c>
      <c r="AN63" s="228">
        <f t="shared" si="124"/>
        <v>6.0035529387879389</v>
      </c>
      <c r="AO63" s="228">
        <f t="shared" si="124"/>
        <v>6.99346012679346</v>
      </c>
      <c r="AP63" s="228">
        <f t="shared" si="124"/>
        <v>33.427512473271541</v>
      </c>
      <c r="AQ63" s="228">
        <f t="shared" si="124"/>
        <v>6.2628631014449567</v>
      </c>
      <c r="AR63" s="228">
        <f t="shared" si="124"/>
        <v>8.8618592528236331</v>
      </c>
      <c r="AS63" s="228">
        <f>IF(AD63="","",(AD63/N63)*10)</f>
        <v>7.1756243382948206</v>
      </c>
      <c r="AT63" s="76">
        <f t="shared" ref="AT63:AT67" si="127">IF(AS63="","",(AS63-AR63)/AR63)</f>
        <v>-0.19028003790418263</v>
      </c>
      <c r="AV63" s="135"/>
      <c r="AW63" s="135"/>
    </row>
    <row r="64" spans="1:49" ht="20.100000000000001" customHeight="1" x14ac:dyDescent="0.25">
      <c r="A64" s="148" t="s">
        <v>85</v>
      </c>
      <c r="B64" s="25">
        <f>SUM(B51:B53)</f>
        <v>510.83</v>
      </c>
      <c r="C64" s="203">
        <f>SUM(C51:C53)</f>
        <v>1024.79</v>
      </c>
      <c r="D64" s="203">
        <f>SUM(D51:D53)</f>
        <v>450.64</v>
      </c>
      <c r="E64" s="203">
        <f t="shared" ref="E64:I64" si="128">SUM(E51:E53)</f>
        <v>1578.6399999999999</v>
      </c>
      <c r="F64" s="203">
        <f t="shared" si="128"/>
        <v>623.19000000000005</v>
      </c>
      <c r="G64" s="203">
        <f t="shared" si="128"/>
        <v>256.62</v>
      </c>
      <c r="H64" s="203">
        <f t="shared" si="128"/>
        <v>278.10999999999996</v>
      </c>
      <c r="I64" s="203">
        <f t="shared" si="128"/>
        <v>682.05000000000007</v>
      </c>
      <c r="J64" s="203">
        <f t="shared" ref="J64:M64" si="129">SUM(J51:J53)</f>
        <v>363.4</v>
      </c>
      <c r="K64" s="203">
        <f t="shared" si="129"/>
        <v>324.84000000000003</v>
      </c>
      <c r="L64" s="203">
        <f t="shared" ref="L64" si="130">SUM(L51:L53)</f>
        <v>666.59</v>
      </c>
      <c r="M64" s="203">
        <f t="shared" si="129"/>
        <v>423.33999999999992</v>
      </c>
      <c r="N64" s="203"/>
      <c r="O64" s="76"/>
      <c r="Q64" s="133" t="s">
        <v>85</v>
      </c>
      <c r="R64" s="25">
        <f>SUM(R51:R53)</f>
        <v>176.74100000000001</v>
      </c>
      <c r="S64" s="202">
        <f t="shared" ref="S64:Y64" si="131">SUM(S51:S53)</f>
        <v>391.447</v>
      </c>
      <c r="T64" s="202">
        <f t="shared" si="131"/>
        <v>211.98399999999998</v>
      </c>
      <c r="U64" s="202">
        <f t="shared" si="131"/>
        <v>232.916</v>
      </c>
      <c r="V64" s="202">
        <f t="shared" si="131"/>
        <v>266.57599999999996</v>
      </c>
      <c r="W64" s="202">
        <f t="shared" si="131"/>
        <v>129.57999999999998</v>
      </c>
      <c r="X64" s="202">
        <f t="shared" si="131"/>
        <v>229.95</v>
      </c>
      <c r="Y64" s="202">
        <f t="shared" si="131"/>
        <v>393.07100000000003</v>
      </c>
      <c r="Z64" s="202">
        <f t="shared" ref="Z64:AC64" si="132">SUM(Z51:Z53)</f>
        <v>307.45100000000002</v>
      </c>
      <c r="AA64" s="202">
        <f t="shared" si="132"/>
        <v>425.43199999999996</v>
      </c>
      <c r="AB64" s="202">
        <f t="shared" ref="AB64" si="133">SUM(AB51:AB53)</f>
        <v>1032.018</v>
      </c>
      <c r="AC64" s="202">
        <f t="shared" si="132"/>
        <v>381.04300000000006</v>
      </c>
      <c r="AD64" s="202"/>
      <c r="AE64" s="76"/>
      <c r="AG64" s="151">
        <f t="shared" si="123"/>
        <v>3.4598790204177519</v>
      </c>
      <c r="AH64" s="205">
        <f t="shared" si="123"/>
        <v>3.819777710555333</v>
      </c>
      <c r="AI64" s="205">
        <f t="shared" ref="AI64:AR66" si="134">(T64/D64)*10</f>
        <v>4.7040653293094268</v>
      </c>
      <c r="AJ64" s="205">
        <f t="shared" si="134"/>
        <v>1.4754218821263874</v>
      </c>
      <c r="AK64" s="205">
        <f t="shared" si="134"/>
        <v>4.2776039410131732</v>
      </c>
      <c r="AL64" s="205">
        <f t="shared" si="134"/>
        <v>5.0494895175746235</v>
      </c>
      <c r="AM64" s="205">
        <f t="shared" si="134"/>
        <v>8.2683110999244906</v>
      </c>
      <c r="AN64" s="205">
        <f t="shared" si="134"/>
        <v>5.7630818854922659</v>
      </c>
      <c r="AO64" s="205">
        <f t="shared" si="134"/>
        <v>8.4604017611447464</v>
      </c>
      <c r="AP64" s="205">
        <f t="shared" si="134"/>
        <v>13.096662972540326</v>
      </c>
      <c r="AQ64" s="205">
        <f t="shared" si="134"/>
        <v>15.482050435800117</v>
      </c>
      <c r="AR64" s="205">
        <f t="shared" si="134"/>
        <v>9.0008740019842239</v>
      </c>
      <c r="AS64" s="205"/>
      <c r="AT64" s="76"/>
    </row>
    <row r="65" spans="1:46" ht="20.100000000000001" customHeight="1" x14ac:dyDescent="0.25">
      <c r="A65" s="148" t="s">
        <v>86</v>
      </c>
      <c r="B65" s="25">
        <f>SUM(B54:B56)</f>
        <v>652.52</v>
      </c>
      <c r="C65" s="203">
        <f>SUM(C54:C56)</f>
        <v>482.78000000000003</v>
      </c>
      <c r="D65" s="203">
        <f>SUM(D54:D56)</f>
        <v>1177.5499999999997</v>
      </c>
      <c r="E65" s="203">
        <f t="shared" ref="E65:I65" si="135">SUM(E54:E56)</f>
        <v>639.50999999999988</v>
      </c>
      <c r="F65" s="203">
        <f t="shared" si="135"/>
        <v>1211.1999999999998</v>
      </c>
      <c r="G65" s="203">
        <f t="shared" si="135"/>
        <v>771.18000000000006</v>
      </c>
      <c r="H65" s="203">
        <f t="shared" si="135"/>
        <v>1169.0899999999999</v>
      </c>
      <c r="I65" s="203">
        <f t="shared" si="135"/>
        <v>131.77999999999997</v>
      </c>
      <c r="J65" s="203">
        <f t="shared" ref="J65:M65" si="136">SUM(J54:J56)</f>
        <v>690.83</v>
      </c>
      <c r="K65" s="203">
        <f t="shared" si="136"/>
        <v>894.35999999999967</v>
      </c>
      <c r="L65" s="203">
        <f t="shared" ref="L65" si="137">SUM(L54:L56)</f>
        <v>193.45999999999995</v>
      </c>
      <c r="M65" s="203">
        <f t="shared" si="136"/>
        <v>587.17000000000007</v>
      </c>
      <c r="N65" s="203" t="str">
        <f>IF(N56="","",SUM(N54:N56))</f>
        <v/>
      </c>
      <c r="O65" s="67" t="str">
        <f t="shared" si="118"/>
        <v/>
      </c>
      <c r="Q65" s="134" t="s">
        <v>86</v>
      </c>
      <c r="R65" s="25">
        <f>SUM(R54:R56)</f>
        <v>172.44200000000001</v>
      </c>
      <c r="S65" s="203">
        <f t="shared" ref="S65:Y65" si="138">SUM(S54:S56)</f>
        <v>186.90999999999997</v>
      </c>
      <c r="T65" s="203">
        <f t="shared" si="138"/>
        <v>317.54300000000001</v>
      </c>
      <c r="U65" s="203">
        <f t="shared" si="138"/>
        <v>273.15200000000004</v>
      </c>
      <c r="V65" s="203">
        <f t="shared" si="138"/>
        <v>274.7589999999999</v>
      </c>
      <c r="W65" s="203">
        <f t="shared" si="138"/>
        <v>324.92199999999997</v>
      </c>
      <c r="X65" s="203">
        <f t="shared" si="138"/>
        <v>316.45400000000001</v>
      </c>
      <c r="Y65" s="203">
        <f t="shared" si="138"/>
        <v>218.61900000000003</v>
      </c>
      <c r="Z65" s="203">
        <f t="shared" ref="Z65:AC65" si="139">SUM(Z54:Z56)</f>
        <v>473.084</v>
      </c>
      <c r="AA65" s="203">
        <f t="shared" si="139"/>
        <v>407.07599999999996</v>
      </c>
      <c r="AB65" s="203">
        <f t="shared" ref="AB65" si="140">SUM(AB54:AB56)</f>
        <v>151.21100000000001</v>
      </c>
      <c r="AC65" s="203">
        <f t="shared" si="139"/>
        <v>1125.3350000000005</v>
      </c>
      <c r="AD65" s="203"/>
      <c r="AE65" s="67"/>
      <c r="AG65" s="152">
        <f t="shared" si="123"/>
        <v>2.6427082694783306</v>
      </c>
      <c r="AH65" s="206">
        <f t="shared" si="123"/>
        <v>3.8715356891337658</v>
      </c>
      <c r="AI65" s="206">
        <f t="shared" si="134"/>
        <v>2.6966413315782778</v>
      </c>
      <c r="AJ65" s="206">
        <f t="shared" si="134"/>
        <v>4.2712701912401698</v>
      </c>
      <c r="AK65" s="206">
        <f t="shared" si="134"/>
        <v>2.2684857992073972</v>
      </c>
      <c r="AL65" s="206">
        <f t="shared" si="134"/>
        <v>4.2133094737934069</v>
      </c>
      <c r="AM65" s="206">
        <f t="shared" si="134"/>
        <v>2.7068403630173901</v>
      </c>
      <c r="AN65" s="206">
        <f t="shared" si="134"/>
        <v>16.589694946122332</v>
      </c>
      <c r="AO65" s="206">
        <f t="shared" si="134"/>
        <v>6.8480523428339826</v>
      </c>
      <c r="AP65" s="206">
        <f t="shared" si="134"/>
        <v>4.5515899637729786</v>
      </c>
      <c r="AQ65" s="206">
        <f t="shared" si="134"/>
        <v>7.8161377028843191</v>
      </c>
      <c r="AR65" s="206">
        <f t="shared" si="134"/>
        <v>19.165403545821491</v>
      </c>
      <c r="AS65" s="206"/>
      <c r="AT65" s="67"/>
    </row>
    <row r="66" spans="1:46" ht="20.100000000000001" customHeight="1" x14ac:dyDescent="0.25">
      <c r="A66" s="148" t="s">
        <v>87</v>
      </c>
      <c r="B66" s="25">
        <f>SUM(B57:B59)</f>
        <v>1111.72</v>
      </c>
      <c r="C66" s="203">
        <f>SUM(C57:C59)</f>
        <v>461.55</v>
      </c>
      <c r="D66" s="203">
        <f>SUM(D57:D59)</f>
        <v>1146.69</v>
      </c>
      <c r="E66" s="203">
        <f t="shared" ref="E66:I66" si="141">SUM(E57:E59)</f>
        <v>632.67000000000007</v>
      </c>
      <c r="F66" s="203">
        <f t="shared" si="141"/>
        <v>431.12000000000012</v>
      </c>
      <c r="G66" s="203">
        <f t="shared" si="141"/>
        <v>1179.42</v>
      </c>
      <c r="H66" s="203">
        <f t="shared" si="141"/>
        <v>572.79999999999995</v>
      </c>
      <c r="I66" s="203">
        <f t="shared" si="141"/>
        <v>330.81000000000006</v>
      </c>
      <c r="J66" s="203">
        <f t="shared" ref="J66:M66" si="142">SUM(J57:J59)</f>
        <v>431.05</v>
      </c>
      <c r="K66" s="203">
        <f t="shared" si="142"/>
        <v>211.81999999999996</v>
      </c>
      <c r="L66" s="203">
        <f t="shared" ref="L66" si="143">SUM(L57:L59)</f>
        <v>449.86999999999995</v>
      </c>
      <c r="M66" s="203">
        <f t="shared" si="142"/>
        <v>498.8900000000001</v>
      </c>
      <c r="N66" s="203" t="str">
        <f>IF(N57="","",SUM(N55:N57))</f>
        <v/>
      </c>
      <c r="O66" s="67" t="str">
        <f t="shared" si="118"/>
        <v/>
      </c>
      <c r="Q66" s="134" t="s">
        <v>87</v>
      </c>
      <c r="R66" s="25">
        <f>SUM(R57:R59)</f>
        <v>376.84800000000001</v>
      </c>
      <c r="S66" s="203">
        <f t="shared" ref="S66:Y66" si="144">SUM(S57:S59)</f>
        <v>361.52099999999996</v>
      </c>
      <c r="T66" s="203">
        <f t="shared" si="144"/>
        <v>353.411</v>
      </c>
      <c r="U66" s="203">
        <f t="shared" si="144"/>
        <v>296.82099999999997</v>
      </c>
      <c r="V66" s="203">
        <f t="shared" si="144"/>
        <v>289.45600000000002</v>
      </c>
      <c r="W66" s="203">
        <f t="shared" si="144"/>
        <v>340.12899999999996</v>
      </c>
      <c r="X66" s="203">
        <f t="shared" si="144"/>
        <v>363.57</v>
      </c>
      <c r="Y66" s="203">
        <f t="shared" si="144"/>
        <v>267.97200000000004</v>
      </c>
      <c r="Z66" s="203">
        <f t="shared" ref="Z66:AC66" si="145">SUM(Z57:Z59)</f>
        <v>304.03699999999998</v>
      </c>
      <c r="AA66" s="203">
        <f t="shared" si="145"/>
        <v>218.93900000000002</v>
      </c>
      <c r="AB66" s="203">
        <f t="shared" ref="AB66" si="146">SUM(AB57:AB59)</f>
        <v>237.03700000000001</v>
      </c>
      <c r="AC66" s="203">
        <f t="shared" si="145"/>
        <v>470.44100000000003</v>
      </c>
      <c r="AD66" s="203"/>
      <c r="AE66" s="67"/>
      <c r="AG66" s="152">
        <f t="shared" si="123"/>
        <v>3.3897744036268125</v>
      </c>
      <c r="AH66" s="206">
        <f t="shared" si="123"/>
        <v>7.8327591810204735</v>
      </c>
      <c r="AI66" s="206">
        <f t="shared" si="134"/>
        <v>3.0820099590996692</v>
      </c>
      <c r="AJ66" s="206">
        <f t="shared" si="134"/>
        <v>4.691561161426967</v>
      </c>
      <c r="AK66" s="206">
        <f t="shared" si="134"/>
        <v>6.7140471330488012</v>
      </c>
      <c r="AL66" s="206">
        <f t="shared" si="134"/>
        <v>2.883866646317681</v>
      </c>
      <c r="AM66" s="206">
        <f t="shared" si="134"/>
        <v>6.3472416201117321</v>
      </c>
      <c r="AN66" s="206">
        <f t="shared" si="134"/>
        <v>8.1004806384329378</v>
      </c>
      <c r="AO66" s="206">
        <f t="shared" si="134"/>
        <v>7.0534044774388116</v>
      </c>
      <c r="AP66" s="206">
        <f t="shared" si="134"/>
        <v>10.33608724388632</v>
      </c>
      <c r="AQ66" s="206">
        <f t="shared" si="134"/>
        <v>5.2690110476359839</v>
      </c>
      <c r="AR66" s="206">
        <f t="shared" si="134"/>
        <v>9.4297540539998774</v>
      </c>
      <c r="AS66" s="206"/>
      <c r="AT66" s="67"/>
    </row>
    <row r="67" spans="1:46" ht="20.100000000000001" customHeight="1" thickBot="1" x14ac:dyDescent="0.3">
      <c r="A67" s="149" t="s">
        <v>88</v>
      </c>
      <c r="B67" s="27">
        <f>SUM(B60:B62)</f>
        <v>468.49</v>
      </c>
      <c r="C67" s="204">
        <f>SUM(C60:C62)</f>
        <v>604.85</v>
      </c>
      <c r="D67" s="204">
        <f>IF(D62="","",SUM(D60:D62))</f>
        <v>318.30999999999995</v>
      </c>
      <c r="E67" s="204">
        <f t="shared" ref="E67:I67" si="147">IF(E62="","",SUM(E60:E62))</f>
        <v>385.83</v>
      </c>
      <c r="F67" s="204">
        <f t="shared" si="147"/>
        <v>322.33000000000004</v>
      </c>
      <c r="G67" s="204">
        <f t="shared" si="147"/>
        <v>812.32999999999993</v>
      </c>
      <c r="H67" s="204">
        <f t="shared" si="147"/>
        <v>269.86</v>
      </c>
      <c r="I67" s="204">
        <f t="shared" si="147"/>
        <v>299.23</v>
      </c>
      <c r="J67" s="204">
        <f t="shared" ref="J67:N67" si="148">IF(J62="","",SUM(J60:J62))</f>
        <v>522.41</v>
      </c>
      <c r="K67" s="204">
        <f t="shared" si="148"/>
        <v>441.44000000000005</v>
      </c>
      <c r="L67" s="204">
        <f t="shared" ref="L67" si="149">IF(L62="","",SUM(L60:L62))</f>
        <v>589.30999999999995</v>
      </c>
      <c r="M67" s="204">
        <f t="shared" si="148"/>
        <v>521.7999999999995</v>
      </c>
      <c r="N67" s="204" t="str">
        <f t="shared" si="148"/>
        <v/>
      </c>
      <c r="O67" s="70" t="str">
        <f t="shared" si="118"/>
        <v/>
      </c>
      <c r="Q67" s="136" t="s">
        <v>88</v>
      </c>
      <c r="R67" s="27">
        <f>SUM(R60:R62)</f>
        <v>173.405</v>
      </c>
      <c r="S67" s="204">
        <f t="shared" ref="S67:Y67" si="150">SUM(S60:S62)</f>
        <v>230.471</v>
      </c>
      <c r="T67" s="204">
        <f t="shared" si="150"/>
        <v>139.79900000000001</v>
      </c>
      <c r="U67" s="204">
        <f t="shared" si="150"/>
        <v>227.17700000000002</v>
      </c>
      <c r="V67" s="204">
        <f t="shared" si="150"/>
        <v>179.22899999999998</v>
      </c>
      <c r="W67" s="204">
        <f t="shared" si="150"/>
        <v>388.57100000000008</v>
      </c>
      <c r="X67" s="204">
        <f t="shared" si="150"/>
        <v>211.57600000000002</v>
      </c>
      <c r="Y67" s="204">
        <f t="shared" si="150"/>
        <v>147.53800000000001</v>
      </c>
      <c r="Z67" s="204">
        <f t="shared" ref="Z67:AC67" si="151">SUM(Z60:Z62)</f>
        <v>238.09199999999998</v>
      </c>
      <c r="AA67" s="204">
        <f t="shared" si="151"/>
        <v>412.428</v>
      </c>
      <c r="AB67" s="204">
        <f t="shared" ref="AB67" si="152">SUM(AB60:AB62)</f>
        <v>487.82399999999996</v>
      </c>
      <c r="AC67" s="204">
        <f t="shared" si="151"/>
        <v>426.8599999999999</v>
      </c>
      <c r="AD67" s="204"/>
      <c r="AE67" s="70"/>
      <c r="AG67" s="153">
        <f t="shared" si="123"/>
        <v>3.7013596875066703</v>
      </c>
      <c r="AH67" s="207">
        <f t="shared" si="123"/>
        <v>3.8103827395221956</v>
      </c>
      <c r="AI67" s="207">
        <f t="shared" ref="AI67:AS67" si="153">IF(T62="","",(T67/D67)*10)</f>
        <v>4.3919135434010883</v>
      </c>
      <c r="AJ67" s="207">
        <f t="shared" si="153"/>
        <v>5.8880076717725425</v>
      </c>
      <c r="AK67" s="207">
        <f t="shared" si="153"/>
        <v>5.5604194459094707</v>
      </c>
      <c r="AL67" s="207">
        <f t="shared" si="153"/>
        <v>4.7834131449041664</v>
      </c>
      <c r="AM67" s="207">
        <f t="shared" si="153"/>
        <v>7.840213444008004</v>
      </c>
      <c r="AN67" s="207">
        <f t="shared" si="153"/>
        <v>4.9305885105103098</v>
      </c>
      <c r="AO67" s="207">
        <f t="shared" si="153"/>
        <v>4.5575697249286957</v>
      </c>
      <c r="AP67" s="207">
        <f t="shared" si="153"/>
        <v>9.3427872417542588</v>
      </c>
      <c r="AQ67" s="207">
        <f t="shared" si="153"/>
        <v>8.2778843053740818</v>
      </c>
      <c r="AR67" s="207">
        <f t="shared" si="153"/>
        <v>8.1805289382905393</v>
      </c>
      <c r="AS67" s="207" t="str">
        <f t="shared" si="153"/>
        <v/>
      </c>
      <c r="AT67" s="70" t="str">
        <f t="shared" si="127"/>
        <v/>
      </c>
    </row>
    <row r="69" spans="1:46" x14ac:dyDescent="0.25">
      <c r="R69" s="146"/>
      <c r="S69" s="146"/>
      <c r="T69" s="146"/>
      <c r="U69" s="146"/>
      <c r="V69" s="146"/>
      <c r="W69" s="146"/>
      <c r="X69" s="146"/>
      <c r="Y69" s="146"/>
      <c r="Z69" s="146"/>
      <c r="AA69" s="146"/>
      <c r="AB69" s="146"/>
      <c r="AC69" s="146"/>
      <c r="AD69" s="146"/>
    </row>
    <row r="70" spans="1:46" x14ac:dyDescent="0.25">
      <c r="B70" s="146"/>
      <c r="C70" s="146"/>
      <c r="D70" s="146"/>
      <c r="E70" s="146"/>
      <c r="F70" s="146"/>
      <c r="G70" s="146"/>
      <c r="H70" s="146"/>
      <c r="I70" s="146"/>
      <c r="J70" s="146"/>
      <c r="K70" s="146"/>
      <c r="L70" s="146"/>
      <c r="M70" s="146"/>
      <c r="N70" s="146"/>
    </row>
  </sheetData>
  <mergeCells count="24">
    <mergeCell ref="R48:AD48"/>
    <mergeCell ref="AE48:AE49"/>
    <mergeCell ref="AG48:AS48"/>
    <mergeCell ref="AT48:AT49"/>
    <mergeCell ref="A48:A49"/>
    <mergeCell ref="B48:N48"/>
    <mergeCell ref="O48:O49"/>
    <mergeCell ref="Q48:Q49"/>
    <mergeCell ref="AG26:AS26"/>
    <mergeCell ref="AT26:AT27"/>
    <mergeCell ref="A26:A27"/>
    <mergeCell ref="B26:N26"/>
    <mergeCell ref="O26:O27"/>
    <mergeCell ref="Q26:Q27"/>
    <mergeCell ref="R26:AD26"/>
    <mergeCell ref="AE26:AE27"/>
    <mergeCell ref="R4:AD4"/>
    <mergeCell ref="AE4:AE5"/>
    <mergeCell ref="AG4:AS4"/>
    <mergeCell ref="AT4:AT5"/>
    <mergeCell ref="A4:A5"/>
    <mergeCell ref="B4:N4"/>
    <mergeCell ref="O4:O5"/>
    <mergeCell ref="Q4:Q5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ignoredErrors>
    <ignoredError sqref="M22:N23 M20:M21 N42:N45 R20:Z23 B20:J23 B42:J45 B64:J67 R64:Z67 R42:Z45 AC20:AD23 AC42:AD45 K20:L23 AA20:AB23 K42:K45 L42:L45 AA42:AB45 K64:M67 AA64:AA67 AB64:AC67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8" id="{A0B8392A-5F18-4656-A967-728CC361831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O7:O23</xm:sqref>
        </x14:conditionalFormatting>
        <x14:conditionalFormatting xmlns:xm="http://schemas.microsoft.com/office/excel/2006/main">
          <x14:cfRule type="iconSet" priority="16" id="{3AB780F1-0126-4896-BB61-62B7BD78671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AT7:AT23</xm:sqref>
        </x14:conditionalFormatting>
        <x14:conditionalFormatting xmlns:xm="http://schemas.microsoft.com/office/excel/2006/main">
          <x14:cfRule type="iconSet" priority="14" id="{BDEDE4A8-32C3-4814-9F1E-5A3E9C73929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AE7:AE23</xm:sqref>
        </x14:conditionalFormatting>
        <x14:conditionalFormatting xmlns:xm="http://schemas.microsoft.com/office/excel/2006/main">
          <x14:cfRule type="iconSet" priority="12" id="{D4A6CDAA-B8DF-4A2E-8F2B-2AC9A567056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O29:O45</xm:sqref>
        </x14:conditionalFormatting>
        <x14:conditionalFormatting xmlns:xm="http://schemas.microsoft.com/office/excel/2006/main">
          <x14:cfRule type="iconSet" priority="10" id="{2E570351-B27E-4800-8DF4-EB029E25FF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AT29:AT45</xm:sqref>
        </x14:conditionalFormatting>
        <x14:conditionalFormatting xmlns:xm="http://schemas.microsoft.com/office/excel/2006/main">
          <x14:cfRule type="iconSet" priority="8" id="{8B06DD77-01FC-4286-B684-9DD7F2C228C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AE29:AE45</xm:sqref>
        </x14:conditionalFormatting>
        <x14:conditionalFormatting xmlns:xm="http://schemas.microsoft.com/office/excel/2006/main">
          <x14:cfRule type="iconSet" priority="6" id="{3C28E215-595C-4579-8060-BECCF53FCCD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O51:O67</xm:sqref>
        </x14:conditionalFormatting>
        <x14:conditionalFormatting xmlns:xm="http://schemas.microsoft.com/office/excel/2006/main">
          <x14:cfRule type="iconSet" priority="4" id="{8C38FA28-7E42-4776-8A3E-E85B08F7378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AT51:AT67</xm:sqref>
        </x14:conditionalFormatting>
        <x14:conditionalFormatting xmlns:xm="http://schemas.microsoft.com/office/excel/2006/main">
          <x14:cfRule type="iconSet" priority="2" id="{D13A5D0D-BE92-4C44-A079-7E5254D71CD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AE51:AE67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5">
    <pageSetUpPr fitToPage="1"/>
  </sheetPr>
  <dimension ref="A1:T69"/>
  <sheetViews>
    <sheetView showGridLines="0" workbookViewId="0">
      <selection activeCell="I64" sqref="I64"/>
    </sheetView>
  </sheetViews>
  <sheetFormatPr defaultRowHeight="15" x14ac:dyDescent="0.25"/>
  <cols>
    <col min="1" max="1" width="3.140625" customWidth="1"/>
    <col min="2" max="2" width="28.7109375" customWidth="1"/>
    <col min="5" max="6" width="9.140625" customWidth="1"/>
    <col min="7" max="7" width="10.85546875" style="50" customWidth="1"/>
    <col min="8" max="8" width="1.85546875" customWidth="1"/>
    <col min="11" max="12" width="9.140625" customWidth="1"/>
    <col min="13" max="13" width="10.85546875" style="50" customWidth="1"/>
    <col min="14" max="14" width="1.85546875" customWidth="1"/>
    <col min="16" max="16" width="9.140625" style="41"/>
    <col min="17" max="17" width="10.85546875" style="50" customWidth="1"/>
  </cols>
  <sheetData>
    <row r="1" spans="1:20" ht="15.75" x14ac:dyDescent="0.25">
      <c r="A1" s="6" t="s">
        <v>24</v>
      </c>
    </row>
    <row r="3" spans="1:20" ht="8.25" customHeight="1" thickBot="1" x14ac:dyDescent="0.3">
      <c r="Q3" s="66"/>
    </row>
    <row r="4" spans="1:20" x14ac:dyDescent="0.25">
      <c r="A4" s="403" t="s">
        <v>3</v>
      </c>
      <c r="B4" s="422"/>
      <c r="C4" s="425" t="s">
        <v>1</v>
      </c>
      <c r="D4" s="426"/>
      <c r="E4" s="421" t="s">
        <v>104</v>
      </c>
      <c r="F4" s="421"/>
      <c r="G4" s="176" t="s">
        <v>0</v>
      </c>
      <c r="I4" s="427">
        <v>1000</v>
      </c>
      <c r="J4" s="421"/>
      <c r="K4" s="419" t="s">
        <v>104</v>
      </c>
      <c r="L4" s="420"/>
      <c r="M4" s="176" t="s">
        <v>0</v>
      </c>
      <c r="O4" s="433" t="s">
        <v>22</v>
      </c>
      <c r="P4" s="421"/>
      <c r="Q4" s="176" t="s">
        <v>0</v>
      </c>
    </row>
    <row r="5" spans="1:20" x14ac:dyDescent="0.25">
      <c r="A5" s="423"/>
      <c r="B5" s="424"/>
      <c r="C5" s="428" t="s">
        <v>56</v>
      </c>
      <c r="D5" s="429"/>
      <c r="E5" s="430" t="str">
        <f>C5</f>
        <v>jan</v>
      </c>
      <c r="F5" s="430"/>
      <c r="G5" s="177" t="s">
        <v>123</v>
      </c>
      <c r="I5" s="431" t="str">
        <f>C5</f>
        <v>jan</v>
      </c>
      <c r="J5" s="430"/>
      <c r="K5" s="432" t="str">
        <f>C5</f>
        <v>jan</v>
      </c>
      <c r="L5" s="418"/>
      <c r="M5" s="177" t="s">
        <v>123</v>
      </c>
      <c r="O5" s="431" t="str">
        <f>C5</f>
        <v>jan</v>
      </c>
      <c r="P5" s="429"/>
      <c r="Q5" s="177" t="s">
        <v>123</v>
      </c>
    </row>
    <row r="6" spans="1:20" ht="19.5" customHeight="1" x14ac:dyDescent="0.25">
      <c r="A6" s="423"/>
      <c r="B6" s="424"/>
      <c r="C6" s="187">
        <v>2021</v>
      </c>
      <c r="D6" s="185">
        <v>2022</v>
      </c>
      <c r="E6" s="183">
        <f>C6</f>
        <v>2021</v>
      </c>
      <c r="F6" s="185">
        <f>D6</f>
        <v>2022</v>
      </c>
      <c r="G6" s="177" t="s">
        <v>1</v>
      </c>
      <c r="I6" s="22">
        <f>C6</f>
        <v>2021</v>
      </c>
      <c r="J6" s="186">
        <f>D6</f>
        <v>2022</v>
      </c>
      <c r="K6" s="184">
        <f>E6</f>
        <v>2021</v>
      </c>
      <c r="L6" s="185">
        <f>D6</f>
        <v>2022</v>
      </c>
      <c r="M6" s="358">
        <v>1000</v>
      </c>
      <c r="O6" s="51">
        <f>C6</f>
        <v>2021</v>
      </c>
      <c r="P6" s="186">
        <f>D6</f>
        <v>2022</v>
      </c>
      <c r="Q6" s="177"/>
    </row>
    <row r="7" spans="1:20" ht="19.5" customHeight="1" x14ac:dyDescent="0.25">
      <c r="A7" s="29" t="s">
        <v>111</v>
      </c>
      <c r="B7" s="21"/>
      <c r="C7" s="285">
        <f>C8+C9</f>
        <v>92125.38999999997</v>
      </c>
      <c r="D7" s="286">
        <f>D8+D9</f>
        <v>98663.110000000015</v>
      </c>
      <c r="E7" s="296">
        <f t="shared" ref="E7" si="0">C7/$C$20</f>
        <v>0.40563744052290518</v>
      </c>
      <c r="F7" s="297">
        <f t="shared" ref="F7" si="1">D7/$D$20</f>
        <v>0.42844458413785397</v>
      </c>
      <c r="G7" s="68">
        <f>(D7-C7)/C7</f>
        <v>7.096545262929195E-2</v>
      </c>
      <c r="I7" s="306">
        <f>I8+I9</f>
        <v>25756.859999999986</v>
      </c>
      <c r="J7" s="307">
        <f>J8+J9</f>
        <v>29220.118999999999</v>
      </c>
      <c r="K7" s="313">
        <f t="shared" ref="K7" si="2">I7/$I$20</f>
        <v>0.43072783633865325</v>
      </c>
      <c r="L7" s="314">
        <f t="shared" ref="L7" si="3">J7/$J$20</f>
        <v>0.45303307977641294</v>
      </c>
      <c r="M7" s="68">
        <f>(J7-I7)/I7</f>
        <v>0.13445967404411929</v>
      </c>
      <c r="O7" s="323">
        <f t="shared" ref="O7" si="4">(I7/C7)*10</f>
        <v>2.7958481369793926</v>
      </c>
      <c r="P7" s="324">
        <f t="shared" ref="P7" si="5">(J7/D7)*10</f>
        <v>2.9616053051642095</v>
      </c>
      <c r="Q7" s="68">
        <f>(P7-O7)/O7</f>
        <v>5.9286899739804659E-2</v>
      </c>
    </row>
    <row r="8" spans="1:20" ht="20.100000000000001" customHeight="1" x14ac:dyDescent="0.25">
      <c r="A8" s="14" t="s">
        <v>4</v>
      </c>
      <c r="B8" s="1"/>
      <c r="C8" s="267">
        <v>45865.869999999988</v>
      </c>
      <c r="D8" s="268">
        <v>49083.820000000007</v>
      </c>
      <c r="E8" s="294">
        <f t="shared" ref="E8:E19" si="6">C8/$C$20</f>
        <v>0.20195207981378752</v>
      </c>
      <c r="F8" s="295">
        <f t="shared" ref="F8:F19" si="7">D8/$D$20</f>
        <v>0.21314650275870362</v>
      </c>
      <c r="G8" s="67">
        <f>(D8-C8)/C8</f>
        <v>7.0160012226956989E-2</v>
      </c>
      <c r="I8" s="304">
        <v>14436.960999999981</v>
      </c>
      <c r="J8" s="305">
        <v>16864.041999999994</v>
      </c>
      <c r="K8" s="311">
        <f t="shared" ref="K8:K19" si="8">I8/$I$20</f>
        <v>0.24142698197045429</v>
      </c>
      <c r="L8" s="312">
        <f t="shared" ref="L8:L19" si="9">J8/$J$20</f>
        <v>0.26146262048894381</v>
      </c>
      <c r="M8" s="67">
        <f>(J8-I8)/I8</f>
        <v>0.16811578281606607</v>
      </c>
      <c r="O8" s="321">
        <f t="shared" ref="O8:O20" si="10">(I8/C8)*10</f>
        <v>3.1476479133612827</v>
      </c>
      <c r="P8" s="322">
        <f t="shared" ref="P8:P20" si="11">(J8/D8)*10</f>
        <v>3.435763964581402</v>
      </c>
      <c r="Q8" s="67">
        <f>(P8-O8)/O8</f>
        <v>9.1533760811401702E-2</v>
      </c>
      <c r="R8" s="146"/>
      <c r="S8" s="146"/>
      <c r="T8" s="375"/>
    </row>
    <row r="9" spans="1:20" ht="20.100000000000001" customHeight="1" x14ac:dyDescent="0.25">
      <c r="A9" s="14" t="s">
        <v>5</v>
      </c>
      <c r="B9" s="1"/>
      <c r="C9" s="267">
        <v>46259.519999999982</v>
      </c>
      <c r="D9" s="268">
        <v>49579.290000000015</v>
      </c>
      <c r="E9" s="294">
        <f t="shared" si="6"/>
        <v>0.20368536070911766</v>
      </c>
      <c r="F9" s="295">
        <f t="shared" si="7"/>
        <v>0.21529808137915038</v>
      </c>
      <c r="G9" s="67">
        <f>(D9-C9)/C9</f>
        <v>7.1764039056177717E-2</v>
      </c>
      <c r="I9" s="304">
        <v>11319.899000000003</v>
      </c>
      <c r="J9" s="305">
        <v>12356.077000000003</v>
      </c>
      <c r="K9" s="311">
        <f t="shared" si="8"/>
        <v>0.18930085436819893</v>
      </c>
      <c r="L9" s="312">
        <f t="shared" si="9"/>
        <v>0.1915704592874691</v>
      </c>
      <c r="M9" s="67">
        <f>(J9-I9)/I9</f>
        <v>9.1535975718511228E-2</v>
      </c>
      <c r="O9" s="321">
        <f t="shared" si="10"/>
        <v>2.4470420358879656</v>
      </c>
      <c r="P9" s="322">
        <f t="shared" si="11"/>
        <v>2.4921851442406697</v>
      </c>
      <c r="Q9" s="67">
        <f t="shared" ref="Q9:Q20" si="12">(P9-O9)/O9</f>
        <v>1.8448031415334007E-2</v>
      </c>
      <c r="R9" s="146"/>
      <c r="S9" s="146"/>
      <c r="T9" s="375"/>
    </row>
    <row r="10" spans="1:20" ht="20.100000000000001" customHeight="1" x14ac:dyDescent="0.25">
      <c r="A10" s="29" t="s">
        <v>38</v>
      </c>
      <c r="B10" s="21"/>
      <c r="C10" s="285">
        <f>C11+C12</f>
        <v>87094.41</v>
      </c>
      <c r="D10" s="286">
        <f>D11+D12</f>
        <v>83425.099999999962</v>
      </c>
      <c r="E10" s="296">
        <f t="shared" si="6"/>
        <v>0.38348552506808958</v>
      </c>
      <c r="F10" s="297">
        <f t="shared" si="7"/>
        <v>0.36227352123968987</v>
      </c>
      <c r="G10" s="68">
        <f>(D10-C10)/C10</f>
        <v>-4.2130258417274323E-2</v>
      </c>
      <c r="I10" s="306">
        <f>I11+I12</f>
        <v>11020.797999999992</v>
      </c>
      <c r="J10" s="307">
        <f>J11+J12</f>
        <v>10738.713999999994</v>
      </c>
      <c r="K10" s="313">
        <f t="shared" si="8"/>
        <v>0.18429903634470024</v>
      </c>
      <c r="L10" s="314">
        <f t="shared" si="9"/>
        <v>0.16649462229288253</v>
      </c>
      <c r="M10" s="68">
        <f>(J10-I10)/I10</f>
        <v>-2.5595605690259211E-2</v>
      </c>
      <c r="O10" s="323">
        <f t="shared" si="10"/>
        <v>1.2653852296605477</v>
      </c>
      <c r="P10" s="324">
        <f t="shared" si="11"/>
        <v>1.287228184323423</v>
      </c>
      <c r="Q10" s="68">
        <f t="shared" si="12"/>
        <v>1.7261901080301789E-2</v>
      </c>
      <c r="T10" s="375"/>
    </row>
    <row r="11" spans="1:20" ht="20.100000000000001" customHeight="1" x14ac:dyDescent="0.25">
      <c r="A11" s="14"/>
      <c r="B11" s="1" t="s">
        <v>6</v>
      </c>
      <c r="C11" s="267">
        <v>82785.5</v>
      </c>
      <c r="D11" s="268">
        <v>80699.779999999955</v>
      </c>
      <c r="E11" s="294">
        <f t="shared" si="6"/>
        <v>0.36451295709477027</v>
      </c>
      <c r="F11" s="295">
        <f t="shared" si="7"/>
        <v>0.35043881833966395</v>
      </c>
      <c r="G11" s="67">
        <f t="shared" ref="G11:G19" si="13">(D11-C11)/C11</f>
        <v>-2.5194267111994791E-2</v>
      </c>
      <c r="I11" s="304">
        <v>10257.860999999992</v>
      </c>
      <c r="J11" s="305">
        <v>10157.374999999995</v>
      </c>
      <c r="K11" s="311">
        <f t="shared" si="8"/>
        <v>0.17154056332925105</v>
      </c>
      <c r="L11" s="312">
        <f t="shared" si="9"/>
        <v>0.15748145579742301</v>
      </c>
      <c r="M11" s="67">
        <f t="shared" ref="M11:M19" si="14">(J11-I11)/I11</f>
        <v>-9.7959993803773734E-3</v>
      </c>
      <c r="O11" s="321">
        <f t="shared" si="10"/>
        <v>1.2390890916887609</v>
      </c>
      <c r="P11" s="322">
        <f t="shared" si="11"/>
        <v>1.2586620434405149</v>
      </c>
      <c r="Q11" s="67">
        <f t="shared" si="12"/>
        <v>1.5796242484128337E-2</v>
      </c>
    </row>
    <row r="12" spans="1:20" ht="20.100000000000001" customHeight="1" x14ac:dyDescent="0.25">
      <c r="A12" s="14"/>
      <c r="B12" s="1" t="s">
        <v>39</v>
      </c>
      <c r="C12" s="267">
        <v>4308.9100000000008</v>
      </c>
      <c r="D12" s="268">
        <v>2725.3200000000015</v>
      </c>
      <c r="E12" s="298">
        <f t="shared" si="6"/>
        <v>1.8972567973319324E-2</v>
      </c>
      <c r="F12" s="299">
        <f t="shared" si="7"/>
        <v>1.1834702900025923E-2</v>
      </c>
      <c r="G12" s="67">
        <f t="shared" si="13"/>
        <v>-0.36751521846592272</v>
      </c>
      <c r="I12" s="304">
        <v>762.93700000000013</v>
      </c>
      <c r="J12" s="305">
        <v>581.33899999999994</v>
      </c>
      <c r="K12" s="315">
        <f t="shared" si="8"/>
        <v>1.2758473015449218E-2</v>
      </c>
      <c r="L12" s="316">
        <f t="shared" si="9"/>
        <v>9.0131664954595184E-3</v>
      </c>
      <c r="M12" s="67">
        <f t="shared" si="14"/>
        <v>-0.23802489589572948</v>
      </c>
      <c r="O12" s="321">
        <f t="shared" si="10"/>
        <v>1.7706032384060006</v>
      </c>
      <c r="P12" s="322">
        <f t="shared" si="11"/>
        <v>2.1331036355363762</v>
      </c>
      <c r="Q12" s="67">
        <f t="shared" si="12"/>
        <v>0.20473270875564381</v>
      </c>
    </row>
    <row r="13" spans="1:20" ht="20.100000000000001" customHeight="1" x14ac:dyDescent="0.25">
      <c r="A13" s="29" t="s">
        <v>124</v>
      </c>
      <c r="B13" s="21"/>
      <c r="C13" s="285">
        <f>SUM(C14:C16)</f>
        <v>44468.24</v>
      </c>
      <c r="D13" s="286">
        <f>SUM(D14:D16)</f>
        <v>44235.840000000011</v>
      </c>
      <c r="E13" s="296">
        <f t="shared" si="6"/>
        <v>0.19579817310036113</v>
      </c>
      <c r="F13" s="297">
        <f t="shared" si="7"/>
        <v>0.19209414818556447</v>
      </c>
      <c r="G13" s="68">
        <f t="shared" si="13"/>
        <v>-5.226201891506993E-3</v>
      </c>
      <c r="I13" s="306">
        <f>SUM(I14:I16)</f>
        <v>21754.177</v>
      </c>
      <c r="J13" s="307">
        <f>SUM(J14:J16)</f>
        <v>23086.310999999991</v>
      </c>
      <c r="K13" s="313">
        <f t="shared" si="8"/>
        <v>0.36379161087718376</v>
      </c>
      <c r="L13" s="314">
        <f t="shared" si="9"/>
        <v>0.35793360639654054</v>
      </c>
      <c r="M13" s="68">
        <f t="shared" si="14"/>
        <v>6.1235780144658698E-2</v>
      </c>
      <c r="O13" s="323">
        <f t="shared" si="10"/>
        <v>4.8920706103951943</v>
      </c>
      <c r="P13" s="324">
        <f t="shared" si="11"/>
        <v>5.2189154766813486</v>
      </c>
      <c r="Q13" s="68">
        <f t="shared" si="12"/>
        <v>6.6811150597793786E-2</v>
      </c>
    </row>
    <row r="14" spans="1:20" ht="20.100000000000001" customHeight="1" x14ac:dyDescent="0.25">
      <c r="A14" s="14"/>
      <c r="B14" s="5" t="s">
        <v>7</v>
      </c>
      <c r="C14" s="287">
        <v>42232.6</v>
      </c>
      <c r="D14" s="288">
        <v>42253.94000000001</v>
      </c>
      <c r="E14" s="294">
        <f t="shared" si="6"/>
        <v>0.1859544233205162</v>
      </c>
      <c r="F14" s="295">
        <f t="shared" si="7"/>
        <v>0.18348774685377173</v>
      </c>
      <c r="G14" s="67">
        <f t="shared" si="13"/>
        <v>5.0529685598355446E-4</v>
      </c>
      <c r="I14" s="287">
        <v>20758.245999999999</v>
      </c>
      <c r="J14" s="288">
        <v>21444.360999999994</v>
      </c>
      <c r="K14" s="311">
        <f t="shared" si="8"/>
        <v>0.34713681659043488</v>
      </c>
      <c r="L14" s="312">
        <f t="shared" si="9"/>
        <v>0.33247656888964744</v>
      </c>
      <c r="M14" s="67">
        <f t="shared" si="14"/>
        <v>3.3052648089823888E-2</v>
      </c>
      <c r="O14" s="321">
        <f t="shared" si="10"/>
        <v>4.9152185752238795</v>
      </c>
      <c r="P14" s="322">
        <f t="shared" si="11"/>
        <v>5.075115125358721</v>
      </c>
      <c r="Q14" s="67">
        <f t="shared" si="12"/>
        <v>3.25309134655438E-2</v>
      </c>
    </row>
    <row r="15" spans="1:20" ht="20.100000000000001" customHeight="1" x14ac:dyDescent="0.25">
      <c r="A15" s="14"/>
      <c r="B15" s="5" t="s">
        <v>8</v>
      </c>
      <c r="C15" s="287">
        <v>1564.96</v>
      </c>
      <c r="D15" s="288">
        <v>1817.1399999999999</v>
      </c>
      <c r="E15" s="294">
        <f t="shared" si="6"/>
        <v>6.89067768310914E-3</v>
      </c>
      <c r="F15" s="295">
        <f t="shared" si="7"/>
        <v>7.8909309834269345E-3</v>
      </c>
      <c r="G15" s="67">
        <f t="shared" si="13"/>
        <v>0.16114149882425099</v>
      </c>
      <c r="I15" s="287">
        <v>797.98099999999999</v>
      </c>
      <c r="J15" s="288">
        <v>1555.2259999999997</v>
      </c>
      <c r="K15" s="311">
        <f t="shared" si="8"/>
        <v>1.3344508203614689E-2</v>
      </c>
      <c r="L15" s="312">
        <f t="shared" si="9"/>
        <v>2.4112455686041232E-2</v>
      </c>
      <c r="M15" s="67">
        <f t="shared" si="14"/>
        <v>0.94895116550394021</v>
      </c>
      <c r="O15" s="321">
        <f t="shared" si="10"/>
        <v>5.099050454963705</v>
      </c>
      <c r="P15" s="322">
        <f t="shared" si="11"/>
        <v>8.558647104791044</v>
      </c>
      <c r="Q15" s="67">
        <f t="shared" si="12"/>
        <v>0.67847860702370011</v>
      </c>
    </row>
    <row r="16" spans="1:20" ht="20.100000000000001" customHeight="1" x14ac:dyDescent="0.25">
      <c r="A16" s="38"/>
      <c r="B16" s="39" t="s">
        <v>9</v>
      </c>
      <c r="C16" s="289">
        <v>670.68</v>
      </c>
      <c r="D16" s="290">
        <v>164.76000000000002</v>
      </c>
      <c r="E16" s="298">
        <f t="shared" si="6"/>
        <v>2.9530720967357871E-3</v>
      </c>
      <c r="F16" s="299">
        <f t="shared" si="7"/>
        <v>7.1547034836579569E-4</v>
      </c>
      <c r="G16" s="67">
        <f t="shared" si="13"/>
        <v>-0.75433887994274462</v>
      </c>
      <c r="I16" s="289">
        <v>197.95</v>
      </c>
      <c r="J16" s="290">
        <v>86.724000000000004</v>
      </c>
      <c r="K16" s="315">
        <f t="shared" si="8"/>
        <v>3.3102860831342195E-3</v>
      </c>
      <c r="L16" s="316">
        <f t="shared" si="9"/>
        <v>1.3445818208519149E-3</v>
      </c>
      <c r="M16" s="67">
        <f t="shared" si="14"/>
        <v>-0.56188936600151551</v>
      </c>
      <c r="O16" s="321">
        <f t="shared" si="10"/>
        <v>2.9514820778910957</v>
      </c>
      <c r="P16" s="322">
        <f t="shared" si="11"/>
        <v>5.2636562272396201</v>
      </c>
      <c r="Q16" s="67">
        <f t="shared" si="12"/>
        <v>0.78339427051531607</v>
      </c>
    </row>
    <row r="17" spans="1:17" ht="20.100000000000001" customHeight="1" x14ac:dyDescent="0.25">
      <c r="A17" s="14" t="s">
        <v>125</v>
      </c>
      <c r="B17" s="5"/>
      <c r="C17" s="267">
        <v>326.4199999999999</v>
      </c>
      <c r="D17" s="268">
        <v>562.23</v>
      </c>
      <c r="E17" s="294">
        <f t="shared" si="6"/>
        <v>1.4372603832177721E-3</v>
      </c>
      <c r="F17" s="295">
        <f t="shared" si="7"/>
        <v>2.4414839400443145E-3</v>
      </c>
      <c r="G17" s="69">
        <f t="shared" si="13"/>
        <v>0.72241284235034675</v>
      </c>
      <c r="I17" s="287">
        <v>67.220999999999989</v>
      </c>
      <c r="J17" s="288">
        <v>440.1110000000001</v>
      </c>
      <c r="K17" s="311">
        <f t="shared" si="8"/>
        <v>1.1241259954249323E-3</v>
      </c>
      <c r="L17" s="312">
        <f t="shared" si="9"/>
        <v>6.8235465356413141E-3</v>
      </c>
      <c r="M17" s="69">
        <f t="shared" si="14"/>
        <v>5.5472248255753431</v>
      </c>
      <c r="O17" s="325">
        <f t="shared" si="10"/>
        <v>2.0593407266711603</v>
      </c>
      <c r="P17" s="326">
        <f t="shared" si="11"/>
        <v>7.8279529729825894</v>
      </c>
      <c r="Q17" s="69">
        <f t="shared" si="12"/>
        <v>2.8011936886404194</v>
      </c>
    </row>
    <row r="18" spans="1:17" ht="20.100000000000001" customHeight="1" x14ac:dyDescent="0.25">
      <c r="A18" s="14" t="s">
        <v>10</v>
      </c>
      <c r="B18" s="1"/>
      <c r="C18" s="267">
        <v>984.96000000000026</v>
      </c>
      <c r="D18" s="268">
        <v>1260.5799999999997</v>
      </c>
      <c r="E18" s="294">
        <f t="shared" si="6"/>
        <v>4.3368788280564235E-3</v>
      </c>
      <c r="F18" s="295">
        <f t="shared" si="7"/>
        <v>5.4740690200470645E-3</v>
      </c>
      <c r="G18" s="67">
        <f t="shared" si="13"/>
        <v>0.27982862248213058</v>
      </c>
      <c r="I18" s="304">
        <v>796.15200000000027</v>
      </c>
      <c r="J18" s="305">
        <v>632.375</v>
      </c>
      <c r="K18" s="311">
        <f t="shared" si="8"/>
        <v>1.3313922130131226E-2</v>
      </c>
      <c r="L18" s="312">
        <f t="shared" si="9"/>
        <v>9.8044362455748085E-3</v>
      </c>
      <c r="M18" s="67">
        <f t="shared" si="14"/>
        <v>-0.20571071855625586</v>
      </c>
      <c r="O18" s="321">
        <f t="shared" si="10"/>
        <v>8.083089668615985</v>
      </c>
      <c r="P18" s="322">
        <f t="shared" si="11"/>
        <v>5.0165400053943436</v>
      </c>
      <c r="Q18" s="67">
        <f t="shared" si="12"/>
        <v>-0.37937840466227402</v>
      </c>
    </row>
    <row r="19" spans="1:17" ht="20.100000000000001" customHeight="1" thickBot="1" x14ac:dyDescent="0.3">
      <c r="A19" s="14" t="s">
        <v>11</v>
      </c>
      <c r="B19" s="16"/>
      <c r="C19" s="291">
        <v>2113.2199999999998</v>
      </c>
      <c r="D19" s="292">
        <v>2135.2199999999993</v>
      </c>
      <c r="E19" s="300">
        <f t="shared" si="6"/>
        <v>9.3047220973698341E-3</v>
      </c>
      <c r="F19" s="301">
        <f t="shared" si="7"/>
        <v>9.2721934768002761E-3</v>
      </c>
      <c r="G19" s="70">
        <f t="shared" si="13"/>
        <v>1.0410652937223548E-2</v>
      </c>
      <c r="I19" s="308">
        <v>403.24900000000002</v>
      </c>
      <c r="J19" s="309">
        <v>381.23399999999992</v>
      </c>
      <c r="K19" s="317">
        <f t="shared" si="8"/>
        <v>6.743468313906497E-3</v>
      </c>
      <c r="L19" s="318">
        <f t="shared" si="9"/>
        <v>5.9107087529479598E-3</v>
      </c>
      <c r="M19" s="70">
        <f t="shared" si="14"/>
        <v>-5.4594059749683441E-2</v>
      </c>
      <c r="O19" s="327">
        <f t="shared" si="10"/>
        <v>1.9082206301284299</v>
      </c>
      <c r="P19" s="328">
        <f t="shared" si="11"/>
        <v>1.7854553629134238</v>
      </c>
      <c r="Q19" s="70">
        <f t="shared" si="12"/>
        <v>-6.4334943914081677E-2</v>
      </c>
    </row>
    <row r="20" spans="1:17" ht="26.25" customHeight="1" thickBot="1" x14ac:dyDescent="0.3">
      <c r="A20" s="18" t="s">
        <v>12</v>
      </c>
      <c r="B20" s="60"/>
      <c r="C20" s="293">
        <f>C8+C9+C10+C13+C17+C18+C19</f>
        <v>227112.63999999998</v>
      </c>
      <c r="D20" s="199">
        <f>D8+D9+D10+D13+D17+D18+D19</f>
        <v>230282.08</v>
      </c>
      <c r="E20" s="302">
        <f>E8+E9+E10+E13+E17+E18+E19</f>
        <v>1</v>
      </c>
      <c r="F20" s="303">
        <f>F8+F9+F10+F13+F17+F18+F19</f>
        <v>1</v>
      </c>
      <c r="G20" s="70">
        <f>(D20-C20)/C20</f>
        <v>1.3955365936479813E-2</v>
      </c>
      <c r="H20" s="2"/>
      <c r="I20" s="293">
        <f>I8+I9+I10+I13+I17+I18+I19</f>
        <v>59798.45699999998</v>
      </c>
      <c r="J20" s="310">
        <f>J8+J9+J10+J13+J17+J18+J19</f>
        <v>64498.86399999998</v>
      </c>
      <c r="K20" s="319">
        <f>K8+K9+K10+K13+K17+K18+K19</f>
        <v>0.99999999999999978</v>
      </c>
      <c r="L20" s="320">
        <f>L8+L9+L10+L13+L17+L18+L19</f>
        <v>1.0000000000000002</v>
      </c>
      <c r="M20" s="70">
        <f>(J20-I20)/I20</f>
        <v>7.8604151943251654E-2</v>
      </c>
      <c r="N20" s="2"/>
      <c r="O20" s="329">
        <f t="shared" si="10"/>
        <v>2.6329867417330881</v>
      </c>
      <c r="P20" s="330">
        <f t="shared" si="11"/>
        <v>2.8008633585383622</v>
      </c>
      <c r="Q20" s="70">
        <f t="shared" si="12"/>
        <v>6.3759005749787462E-2</v>
      </c>
    </row>
    <row r="22" spans="1:17" x14ac:dyDescent="0.25">
      <c r="A22" s="2"/>
    </row>
    <row r="23" spans="1:17" ht="8.25" customHeight="1" thickBot="1" x14ac:dyDescent="0.3"/>
    <row r="24" spans="1:17" ht="15" customHeight="1" x14ac:dyDescent="0.25">
      <c r="A24" s="403" t="s">
        <v>2</v>
      </c>
      <c r="B24" s="422"/>
      <c r="C24" s="425" t="s">
        <v>1</v>
      </c>
      <c r="D24" s="426"/>
      <c r="E24" s="421" t="s">
        <v>105</v>
      </c>
      <c r="F24" s="421"/>
      <c r="G24" s="176" t="s">
        <v>0</v>
      </c>
      <c r="I24" s="427">
        <v>1000</v>
      </c>
      <c r="J24" s="426"/>
      <c r="K24" s="421" t="s">
        <v>105</v>
      </c>
      <c r="L24" s="421"/>
      <c r="M24" s="176" t="s">
        <v>0</v>
      </c>
      <c r="O24" s="433" t="s">
        <v>22</v>
      </c>
      <c r="P24" s="421"/>
      <c r="Q24" s="176" t="s">
        <v>0</v>
      </c>
    </row>
    <row r="25" spans="1:17" ht="15" customHeight="1" x14ac:dyDescent="0.25">
      <c r="A25" s="423"/>
      <c r="B25" s="424"/>
      <c r="C25" s="428" t="str">
        <f>C5</f>
        <v>jan</v>
      </c>
      <c r="D25" s="429"/>
      <c r="E25" s="430" t="str">
        <f>C5</f>
        <v>jan</v>
      </c>
      <c r="F25" s="430"/>
      <c r="G25" s="177" t="str">
        <f>G5</f>
        <v>2022 /2021</v>
      </c>
      <c r="I25" s="431" t="str">
        <f>C5</f>
        <v>jan</v>
      </c>
      <c r="J25" s="429"/>
      <c r="K25" s="417" t="str">
        <f>C5</f>
        <v>jan</v>
      </c>
      <c r="L25" s="418"/>
      <c r="M25" s="177" t="str">
        <f>G5</f>
        <v>2022 /2021</v>
      </c>
      <c r="O25" s="431" t="str">
        <f>C5</f>
        <v>jan</v>
      </c>
      <c r="P25" s="429"/>
      <c r="Q25" s="177" t="str">
        <f>G5</f>
        <v>2022 /2021</v>
      </c>
    </row>
    <row r="26" spans="1:17" ht="19.5" customHeight="1" x14ac:dyDescent="0.25">
      <c r="A26" s="423"/>
      <c r="B26" s="424"/>
      <c r="C26" s="187">
        <f>C6</f>
        <v>2021</v>
      </c>
      <c r="D26" s="185">
        <f>D6</f>
        <v>2022</v>
      </c>
      <c r="E26" s="183">
        <f>C6</f>
        <v>2021</v>
      </c>
      <c r="F26" s="185">
        <f>D6</f>
        <v>2022</v>
      </c>
      <c r="G26" s="177" t="s">
        <v>1</v>
      </c>
      <c r="I26" s="182">
        <f>C6</f>
        <v>2021</v>
      </c>
      <c r="J26" s="186">
        <f>D6</f>
        <v>2022</v>
      </c>
      <c r="K26" s="184">
        <f>C6</f>
        <v>2021</v>
      </c>
      <c r="L26" s="185">
        <f>D6</f>
        <v>2022</v>
      </c>
      <c r="M26" s="358">
        <v>1000</v>
      </c>
      <c r="O26" s="182">
        <f>C6</f>
        <v>2021</v>
      </c>
      <c r="P26" s="186">
        <f>D6</f>
        <v>2022</v>
      </c>
      <c r="Q26" s="177"/>
    </row>
    <row r="27" spans="1:17" ht="19.5" customHeight="1" x14ac:dyDescent="0.25">
      <c r="A27" s="29" t="s">
        <v>111</v>
      </c>
      <c r="B27" s="21"/>
      <c r="C27" s="285">
        <f>C28+C29</f>
        <v>32454.580000000009</v>
      </c>
      <c r="D27" s="286">
        <f>D28+D29</f>
        <v>40495.64</v>
      </c>
      <c r="E27" s="296">
        <f>C27/$C$40</f>
        <v>0.30774667820356311</v>
      </c>
      <c r="F27" s="297">
        <f>D27/$D$40</f>
        <v>0.39866875585023248</v>
      </c>
      <c r="G27" s="68">
        <f>(D27-C27)/C27</f>
        <v>0.24776348977555673</v>
      </c>
      <c r="I27" s="285">
        <f>I28+I29</f>
        <v>8451.4629999999979</v>
      </c>
      <c r="J27" s="286">
        <f>J28+J29</f>
        <v>10196.279000000002</v>
      </c>
      <c r="K27" s="296">
        <f>I27/$I$40</f>
        <v>0.28237857116986864</v>
      </c>
      <c r="L27" s="297">
        <f>J27/$J$40</f>
        <v>0.35440416283501119</v>
      </c>
      <c r="M27" s="68">
        <f>(J27-I27)/I27</f>
        <v>0.20645135641012743</v>
      </c>
      <c r="O27" s="323">
        <f t="shared" ref="O27" si="15">(I27/C27)*10</f>
        <v>2.6040894690364178</v>
      </c>
      <c r="P27" s="324">
        <f t="shared" ref="P27" si="16">(J27/D27)*10</f>
        <v>2.5178708127591025</v>
      </c>
      <c r="Q27" s="68">
        <f>(P27-O27)/O27</f>
        <v>-3.310894548842766E-2</v>
      </c>
    </row>
    <row r="28" spans="1:17" ht="20.100000000000001" customHeight="1" x14ac:dyDescent="0.25">
      <c r="A28" s="14" t="s">
        <v>4</v>
      </c>
      <c r="B28" s="1"/>
      <c r="C28" s="304">
        <v>17330.249999999996</v>
      </c>
      <c r="D28" s="305">
        <v>18697.18</v>
      </c>
      <c r="E28" s="294">
        <f>C28/$C$40</f>
        <v>0.16433202555501555</v>
      </c>
      <c r="F28" s="295">
        <f>D28/$D$40</f>
        <v>0.18406874143754362</v>
      </c>
      <c r="G28" s="67">
        <f>(D28-C28)/C28</f>
        <v>7.8875376869924227E-2</v>
      </c>
      <c r="I28" s="304">
        <v>4745.8739999999998</v>
      </c>
      <c r="J28" s="305">
        <v>5230.688000000001</v>
      </c>
      <c r="K28" s="294">
        <f>I28/$I$40</f>
        <v>0.15856818151747565</v>
      </c>
      <c r="L28" s="295">
        <f>J28/$J$40</f>
        <v>0.18180922684551284</v>
      </c>
      <c r="M28" s="67">
        <f>(J28-I28)/I28</f>
        <v>0.10215484018328368</v>
      </c>
      <c r="O28" s="321">
        <f t="shared" ref="O28:O40" si="17">(I28/C28)*10</f>
        <v>2.7384913662526511</v>
      </c>
      <c r="P28" s="322">
        <f t="shared" ref="P28:P40" si="18">(J28/D28)*10</f>
        <v>2.7975812395238222</v>
      </c>
      <c r="Q28" s="67">
        <f>(P28-O28)/O28</f>
        <v>2.15775276852633E-2</v>
      </c>
    </row>
    <row r="29" spans="1:17" ht="20.100000000000001" customHeight="1" x14ac:dyDescent="0.25">
      <c r="A29" s="14" t="s">
        <v>5</v>
      </c>
      <c r="B29" s="1"/>
      <c r="C29" s="304">
        <v>15124.330000000011</v>
      </c>
      <c r="D29" s="305">
        <v>21798.46</v>
      </c>
      <c r="E29" s="294">
        <f>C29/$C$40</f>
        <v>0.14341465264854752</v>
      </c>
      <c r="F29" s="295">
        <f>D29/$D$40</f>
        <v>0.21460001441268883</v>
      </c>
      <c r="G29" s="67">
        <f t="shared" ref="G29:G40" si="19">(D29-C29)/C29</f>
        <v>0.44128434119065002</v>
      </c>
      <c r="I29" s="304">
        <v>3705.5889999999981</v>
      </c>
      <c r="J29" s="305">
        <v>4965.5910000000013</v>
      </c>
      <c r="K29" s="294">
        <f t="shared" ref="K29:K39" si="20">I29/$I$40</f>
        <v>0.12381038965239297</v>
      </c>
      <c r="L29" s="295">
        <f t="shared" ref="L29:L39" si="21">J29/$J$40</f>
        <v>0.17259493598949835</v>
      </c>
      <c r="M29" s="67">
        <f t="shared" ref="M29:M40" si="22">(J29-I29)/I29</f>
        <v>0.34002745582416283</v>
      </c>
      <c r="O29" s="321">
        <f t="shared" si="17"/>
        <v>2.4500847310260987</v>
      </c>
      <c r="P29" s="322">
        <f t="shared" si="18"/>
        <v>2.2779549564510528</v>
      </c>
      <c r="Q29" s="67">
        <f t="shared" ref="Q29:Q38" si="23">(P29-O29)/O29</f>
        <v>-7.0254621154656013E-2</v>
      </c>
    </row>
    <row r="30" spans="1:17" ht="20.100000000000001" customHeight="1" x14ac:dyDescent="0.25">
      <c r="A30" s="29" t="s">
        <v>38</v>
      </c>
      <c r="B30" s="21"/>
      <c r="C30" s="285">
        <f>C31+C32</f>
        <v>36440.35</v>
      </c>
      <c r="D30" s="286">
        <f>D31+D32</f>
        <v>25939.070000000003</v>
      </c>
      <c r="E30" s="296">
        <f>C30/$C$40</f>
        <v>0.34554126613486313</v>
      </c>
      <c r="F30" s="297">
        <f>D30/$D$40</f>
        <v>0.25536321354131186</v>
      </c>
      <c r="G30" s="68">
        <f>(D30-C30)/C30</f>
        <v>-0.28817725406040268</v>
      </c>
      <c r="I30" s="285">
        <f>I31+I32</f>
        <v>5256.0039999999999</v>
      </c>
      <c r="J30" s="286">
        <f>J31+J32</f>
        <v>3461.9380000000001</v>
      </c>
      <c r="K30" s="296">
        <f t="shared" si="20"/>
        <v>0.17561254182655886</v>
      </c>
      <c r="L30" s="297">
        <f t="shared" si="21"/>
        <v>0.12033068521141023</v>
      </c>
      <c r="M30" s="68">
        <f t="shared" si="22"/>
        <v>-0.34133649822184303</v>
      </c>
      <c r="O30" s="323">
        <f t="shared" si="17"/>
        <v>1.4423582649453148</v>
      </c>
      <c r="P30" s="324">
        <f t="shared" si="18"/>
        <v>1.3346422982782342</v>
      </c>
      <c r="Q30" s="68">
        <f t="shared" si="23"/>
        <v>-7.4680451649898866E-2</v>
      </c>
    </row>
    <row r="31" spans="1:17" ht="20.100000000000001" customHeight="1" x14ac:dyDescent="0.25">
      <c r="A31" s="14"/>
      <c r="B31" s="1" t="s">
        <v>6</v>
      </c>
      <c r="C31" s="287">
        <v>34563.769999999997</v>
      </c>
      <c r="D31" s="288">
        <v>23953.660000000003</v>
      </c>
      <c r="E31" s="294">
        <f t="shared" ref="E31:E38" si="24">C31/$C$40</f>
        <v>0.32774682043927122</v>
      </c>
      <c r="F31" s="295">
        <f t="shared" ref="F31:F38" si="25">D31/$D$40</f>
        <v>0.23581738256907361</v>
      </c>
      <c r="G31" s="67">
        <f>(D31-C31)/C31</f>
        <v>-0.30697201144435327</v>
      </c>
      <c r="I31" s="287">
        <v>4925.7929999999997</v>
      </c>
      <c r="J31" s="288">
        <v>3131.654</v>
      </c>
      <c r="K31" s="294">
        <f>I31/$I$40</f>
        <v>0.16457959872965675</v>
      </c>
      <c r="L31" s="295">
        <f>J31/$J$40</f>
        <v>0.10885061247921068</v>
      </c>
      <c r="M31" s="67">
        <f>(J31-I31)/I31</f>
        <v>-0.36423353559518229</v>
      </c>
      <c r="O31" s="321">
        <f t="shared" si="17"/>
        <v>1.4251318649557039</v>
      </c>
      <c r="P31" s="322">
        <f t="shared" si="18"/>
        <v>1.3073801665382239</v>
      </c>
      <c r="Q31" s="67">
        <f t="shared" si="23"/>
        <v>-8.2625124953710855E-2</v>
      </c>
    </row>
    <row r="32" spans="1:17" ht="20.100000000000001" customHeight="1" x14ac:dyDescent="0.25">
      <c r="A32" s="14"/>
      <c r="B32" s="1" t="s">
        <v>39</v>
      </c>
      <c r="C32" s="287">
        <v>1876.5799999999997</v>
      </c>
      <c r="D32" s="288">
        <v>1985.4099999999999</v>
      </c>
      <c r="E32" s="298">
        <f t="shared" si="24"/>
        <v>1.7794445695591875E-2</v>
      </c>
      <c r="F32" s="299">
        <f t="shared" si="25"/>
        <v>1.9545830972238245E-2</v>
      </c>
      <c r="G32" s="67">
        <f>(D32-C32)/C32</f>
        <v>5.7993797226870251E-2</v>
      </c>
      <c r="I32" s="287">
        <v>330.21099999999996</v>
      </c>
      <c r="J32" s="288">
        <v>330.28399999999999</v>
      </c>
      <c r="K32" s="298">
        <f>I32/$I$40</f>
        <v>1.1032943096902099E-2</v>
      </c>
      <c r="L32" s="299">
        <f>J32/$J$40</f>
        <v>1.1480072732199541E-2</v>
      </c>
      <c r="M32" s="67">
        <f>(J32-I32)/I32</f>
        <v>2.2107076990177774E-4</v>
      </c>
      <c r="O32" s="321">
        <f t="shared" si="17"/>
        <v>1.7596425412185999</v>
      </c>
      <c r="P32" s="322">
        <f t="shared" si="18"/>
        <v>1.6635556383819969</v>
      </c>
      <c r="Q32" s="67">
        <f t="shared" si="23"/>
        <v>-5.4605921706155254E-2</v>
      </c>
    </row>
    <row r="33" spans="1:17" ht="20.100000000000001" customHeight="1" x14ac:dyDescent="0.25">
      <c r="A33" s="29" t="s">
        <v>124</v>
      </c>
      <c r="B33" s="21"/>
      <c r="C33" s="285">
        <f>SUM(C34:C36)</f>
        <v>34998.349999999991</v>
      </c>
      <c r="D33" s="286">
        <f>SUM(D34:D36)</f>
        <v>33773.449999999997</v>
      </c>
      <c r="E33" s="296">
        <f t="shared" si="24"/>
        <v>0.33186767337940182</v>
      </c>
      <c r="F33" s="297">
        <f t="shared" si="25"/>
        <v>0.33249059138885156</v>
      </c>
      <c r="G33" s="68">
        <f t="shared" si="19"/>
        <v>-3.4998792800231854E-2</v>
      </c>
      <c r="I33" s="285">
        <f>SUM(I34:I36)</f>
        <v>15398.031999999996</v>
      </c>
      <c r="J33" s="286">
        <f>SUM(J34:J36)</f>
        <v>14731.787</v>
      </c>
      <c r="K33" s="296">
        <f t="shared" si="20"/>
        <v>0.5144759286040671</v>
      </c>
      <c r="L33" s="297">
        <f t="shared" si="21"/>
        <v>0.51205019387942408</v>
      </c>
      <c r="M33" s="68">
        <f t="shared" si="22"/>
        <v>-4.3268191675403425E-2</v>
      </c>
      <c r="O33" s="323">
        <f t="shared" si="17"/>
        <v>4.3996451261273748</v>
      </c>
      <c r="P33" s="324">
        <f t="shared" si="18"/>
        <v>4.3619431831808715</v>
      </c>
      <c r="Q33" s="68">
        <f t="shared" si="23"/>
        <v>-8.5693145391680832E-3</v>
      </c>
    </row>
    <row r="34" spans="1:17" ht="20.100000000000001" customHeight="1" x14ac:dyDescent="0.25">
      <c r="A34" s="14"/>
      <c r="B34" s="5" t="s">
        <v>7</v>
      </c>
      <c r="C34" s="287">
        <v>33696.039999999994</v>
      </c>
      <c r="D34" s="288">
        <v>32235.409999999996</v>
      </c>
      <c r="E34" s="294">
        <f t="shared" si="24"/>
        <v>0.31951867436319881</v>
      </c>
      <c r="F34" s="295">
        <f t="shared" si="25"/>
        <v>0.31734899853470994</v>
      </c>
      <c r="G34" s="67">
        <f t="shared" si="19"/>
        <v>-4.3347230119622299E-2</v>
      </c>
      <c r="I34" s="287">
        <v>14902.127999999997</v>
      </c>
      <c r="J34" s="288">
        <v>14118.44</v>
      </c>
      <c r="K34" s="294">
        <f t="shared" si="20"/>
        <v>0.49790688452762466</v>
      </c>
      <c r="L34" s="295">
        <f t="shared" si="21"/>
        <v>0.49073136472004486</v>
      </c>
      <c r="M34" s="67">
        <f t="shared" si="22"/>
        <v>-5.2588999369754211E-2</v>
      </c>
      <c r="O34" s="321">
        <f t="shared" si="17"/>
        <v>4.4225161176209431</v>
      </c>
      <c r="P34" s="322">
        <f t="shared" si="18"/>
        <v>4.3797922843233579</v>
      </c>
      <c r="Q34" s="67">
        <f t="shared" si="23"/>
        <v>-9.6605263070399308E-3</v>
      </c>
    </row>
    <row r="35" spans="1:17" ht="20.100000000000001" customHeight="1" x14ac:dyDescent="0.25">
      <c r="A35" s="14"/>
      <c r="B35" s="5" t="s">
        <v>8</v>
      </c>
      <c r="C35" s="287">
        <v>1022.09</v>
      </c>
      <c r="D35" s="288">
        <v>1413.49</v>
      </c>
      <c r="E35" s="294">
        <f t="shared" si="24"/>
        <v>9.6918463380231603E-3</v>
      </c>
      <c r="F35" s="295">
        <f t="shared" si="25"/>
        <v>1.3915431382409195E-2</v>
      </c>
      <c r="G35" s="67">
        <f t="shared" si="19"/>
        <v>0.38294083691260061</v>
      </c>
      <c r="I35" s="287">
        <v>419.06699999999995</v>
      </c>
      <c r="J35" s="288">
        <v>563.62099999999998</v>
      </c>
      <c r="K35" s="294">
        <f t="shared" si="20"/>
        <v>1.4001781784342349E-2</v>
      </c>
      <c r="L35" s="295">
        <f t="shared" si="21"/>
        <v>1.9590443598221645E-2</v>
      </c>
      <c r="M35" s="67">
        <f t="shared" si="22"/>
        <v>0.3449424555023422</v>
      </c>
      <c r="O35" s="321">
        <f t="shared" si="17"/>
        <v>4.1000988171296067</v>
      </c>
      <c r="P35" s="322">
        <f t="shared" si="18"/>
        <v>3.9874424297306668</v>
      </c>
      <c r="Q35" s="67">
        <f t="shared" si="23"/>
        <v>-2.7476505426717566E-2</v>
      </c>
    </row>
    <row r="36" spans="1:17" ht="20.100000000000001" customHeight="1" x14ac:dyDescent="0.25">
      <c r="A36" s="38"/>
      <c r="B36" s="39" t="s">
        <v>9</v>
      </c>
      <c r="C36" s="289">
        <v>280.22000000000003</v>
      </c>
      <c r="D36" s="290">
        <v>124.55000000000001</v>
      </c>
      <c r="E36" s="298">
        <f t="shared" si="24"/>
        <v>2.6571526781798572E-3</v>
      </c>
      <c r="F36" s="299">
        <f t="shared" si="25"/>
        <v>1.226161471732425E-3</v>
      </c>
      <c r="G36" s="67">
        <f t="shared" si="19"/>
        <v>-0.55552779958603959</v>
      </c>
      <c r="I36" s="289">
        <v>76.837000000000003</v>
      </c>
      <c r="J36" s="290">
        <v>49.726000000000006</v>
      </c>
      <c r="K36" s="298">
        <f t="shared" si="20"/>
        <v>2.5672622921001018E-3</v>
      </c>
      <c r="L36" s="299">
        <f t="shared" si="21"/>
        <v>1.7283855611575326E-3</v>
      </c>
      <c r="M36" s="67">
        <f t="shared" si="22"/>
        <v>-0.3528378255267644</v>
      </c>
      <c r="O36" s="321">
        <f t="shared" si="17"/>
        <v>2.7420241239026479</v>
      </c>
      <c r="P36" s="322">
        <f t="shared" si="18"/>
        <v>3.9924528301886792</v>
      </c>
      <c r="Q36" s="67">
        <f t="shared" si="23"/>
        <v>0.45602396251216432</v>
      </c>
    </row>
    <row r="37" spans="1:17" ht="20.100000000000001" customHeight="1" x14ac:dyDescent="0.25">
      <c r="A37" s="14" t="s">
        <v>125</v>
      </c>
      <c r="B37" s="5"/>
      <c r="C37" s="267">
        <v>250.63</v>
      </c>
      <c r="D37" s="268">
        <v>251.26</v>
      </c>
      <c r="E37" s="294">
        <f t="shared" si="24"/>
        <v>2.3765690376569039E-3</v>
      </c>
      <c r="F37" s="295">
        <f t="shared" si="25"/>
        <v>2.4735875663387317E-3</v>
      </c>
      <c r="G37" s="69">
        <f>(D37-C37)/C37</f>
        <v>2.5136655627817717E-3</v>
      </c>
      <c r="I37" s="267">
        <v>56.146999999999998</v>
      </c>
      <c r="J37" s="268">
        <v>57.648000000000003</v>
      </c>
      <c r="K37" s="294">
        <f>I37/$I$40</f>
        <v>1.8759721997806318E-3</v>
      </c>
      <c r="L37" s="295">
        <f>J37/$J$40</f>
        <v>2.0037399113061465E-3</v>
      </c>
      <c r="M37" s="69">
        <f>(J37-I37)/I37</f>
        <v>2.673339626338014E-2</v>
      </c>
      <c r="O37" s="325">
        <f t="shared" si="17"/>
        <v>2.2402346087858596</v>
      </c>
      <c r="P37" s="326">
        <f t="shared" si="18"/>
        <v>2.2943564435246362</v>
      </c>
      <c r="Q37" s="69">
        <f t="shared" si="23"/>
        <v>2.4159003046609059E-2</v>
      </c>
    </row>
    <row r="38" spans="1:17" ht="20.100000000000001" customHeight="1" x14ac:dyDescent="0.25">
      <c r="A38" s="14" t="s">
        <v>10</v>
      </c>
      <c r="B38" s="1"/>
      <c r="C38" s="267">
        <v>549.4</v>
      </c>
      <c r="D38" s="268">
        <v>337.40999999999997</v>
      </c>
      <c r="E38" s="294">
        <f t="shared" si="24"/>
        <v>5.2096198750696361E-3</v>
      </c>
      <c r="F38" s="295">
        <f t="shared" si="25"/>
        <v>3.3217112980910273E-3</v>
      </c>
      <c r="G38" s="67">
        <f t="shared" si="19"/>
        <v>-0.38585729887149622</v>
      </c>
      <c r="I38" s="267">
        <v>574.71699999999998</v>
      </c>
      <c r="J38" s="268">
        <v>188.53499999999997</v>
      </c>
      <c r="K38" s="294">
        <f t="shared" si="20"/>
        <v>1.9202328080597811E-2</v>
      </c>
      <c r="L38" s="295">
        <f t="shared" si="21"/>
        <v>6.5531346131366955E-3</v>
      </c>
      <c r="M38" s="67">
        <f t="shared" si="22"/>
        <v>-0.67195158660697352</v>
      </c>
      <c r="O38" s="321">
        <f t="shared" si="17"/>
        <v>10.460811794685112</v>
      </c>
      <c r="P38" s="322">
        <f t="shared" si="18"/>
        <v>5.5877122788299092</v>
      </c>
      <c r="Q38" s="67">
        <f t="shared" si="23"/>
        <v>-0.4658433409853629</v>
      </c>
    </row>
    <row r="39" spans="1:17" ht="20.100000000000001" customHeight="1" thickBot="1" x14ac:dyDescent="0.3">
      <c r="A39" s="14" t="s">
        <v>11</v>
      </c>
      <c r="B39" s="16"/>
      <c r="C39" s="291">
        <v>765.43999999999983</v>
      </c>
      <c r="D39" s="292">
        <v>780.33</v>
      </c>
      <c r="E39" s="300">
        <f>C39/$C$40</f>
        <v>7.2581933694453975E-3</v>
      </c>
      <c r="F39" s="301">
        <f>D39/$D$40</f>
        <v>7.6821403551743323E-3</v>
      </c>
      <c r="G39" s="70">
        <f t="shared" si="19"/>
        <v>1.9452863712374865E-2</v>
      </c>
      <c r="I39" s="291">
        <v>193.18499999999997</v>
      </c>
      <c r="J39" s="292">
        <v>134.01400000000001</v>
      </c>
      <c r="K39" s="300">
        <f t="shared" si="20"/>
        <v>6.4546581191269577E-3</v>
      </c>
      <c r="L39" s="301">
        <f t="shared" si="21"/>
        <v>4.6580835497117314E-3</v>
      </c>
      <c r="M39" s="70">
        <f t="shared" si="22"/>
        <v>-0.30629189636876553</v>
      </c>
      <c r="O39" s="327">
        <f t="shared" si="17"/>
        <v>2.5238424958193981</v>
      </c>
      <c r="P39" s="328">
        <f t="shared" si="18"/>
        <v>1.7174016121384541</v>
      </c>
      <c r="Q39" s="70">
        <f>(P39-O39)/O39</f>
        <v>-0.31952900587765187</v>
      </c>
    </row>
    <row r="40" spans="1:17" ht="26.25" customHeight="1" thickBot="1" x14ac:dyDescent="0.3">
      <c r="A40" s="18" t="s">
        <v>12</v>
      </c>
      <c r="B40" s="60"/>
      <c r="C40" s="293">
        <f>C28+C29+C30+C33+C37+C38+C39</f>
        <v>105458.75</v>
      </c>
      <c r="D40" s="310">
        <f>D28+D29+D30+D33+D37+D38+D39</f>
        <v>101577.16</v>
      </c>
      <c r="E40" s="302">
        <f>C40/$C$40</f>
        <v>1</v>
      </c>
      <c r="F40" s="303">
        <f>D40/$D$40</f>
        <v>1</v>
      </c>
      <c r="G40" s="70">
        <f t="shared" si="19"/>
        <v>-3.6806713525430523E-2</v>
      </c>
      <c r="H40" s="2"/>
      <c r="I40" s="293">
        <f>I28+I29+I30+I33+I37+I38+I39</f>
        <v>29929.547999999995</v>
      </c>
      <c r="J40" s="310">
        <f>J28+J29+J30+J33+J37+J38+J39</f>
        <v>28770.201000000001</v>
      </c>
      <c r="K40" s="302">
        <f>K28+K29+K30+K33+K37+K38+K39</f>
        <v>1</v>
      </c>
      <c r="L40" s="303">
        <f>L28+L29+L30+L33+L37+L38+L39</f>
        <v>1</v>
      </c>
      <c r="M40" s="70">
        <f t="shared" si="22"/>
        <v>-3.8735867310792482E-2</v>
      </c>
      <c r="N40" s="2"/>
      <c r="O40" s="329">
        <f t="shared" si="17"/>
        <v>2.8380336387450065</v>
      </c>
      <c r="P40" s="330">
        <f t="shared" si="18"/>
        <v>2.8323494179203279</v>
      </c>
      <c r="Q40" s="70">
        <f>(P40-O40)/O40</f>
        <v>-2.0028729564996127E-3</v>
      </c>
    </row>
    <row r="42" spans="1:17" x14ac:dyDescent="0.25">
      <c r="A42" s="2"/>
    </row>
    <row r="43" spans="1:17" ht="8.25" customHeight="1" thickBot="1" x14ac:dyDescent="0.3"/>
    <row r="44" spans="1:17" ht="15" customHeight="1" x14ac:dyDescent="0.25">
      <c r="A44" s="403" t="s">
        <v>15</v>
      </c>
      <c r="B44" s="422"/>
      <c r="C44" s="425" t="s">
        <v>1</v>
      </c>
      <c r="D44" s="426"/>
      <c r="E44" s="421" t="s">
        <v>105</v>
      </c>
      <c r="F44" s="421"/>
      <c r="G44" s="176" t="s">
        <v>0</v>
      </c>
      <c r="I44" s="427">
        <v>1000</v>
      </c>
      <c r="J44" s="426"/>
      <c r="K44" s="421" t="s">
        <v>105</v>
      </c>
      <c r="L44" s="421"/>
      <c r="M44" s="176" t="s">
        <v>0</v>
      </c>
      <c r="O44" s="433" t="s">
        <v>22</v>
      </c>
      <c r="P44" s="421"/>
      <c r="Q44" s="176" t="s">
        <v>0</v>
      </c>
    </row>
    <row r="45" spans="1:17" ht="15" customHeight="1" x14ac:dyDescent="0.25">
      <c r="A45" s="423"/>
      <c r="B45" s="424"/>
      <c r="C45" s="428" t="str">
        <f>C5</f>
        <v>jan</v>
      </c>
      <c r="D45" s="429"/>
      <c r="E45" s="430" t="str">
        <f>C25</f>
        <v>jan</v>
      </c>
      <c r="F45" s="430"/>
      <c r="G45" s="177" t="str">
        <f>G25</f>
        <v>2022 /2021</v>
      </c>
      <c r="I45" s="431" t="str">
        <f>C5</f>
        <v>jan</v>
      </c>
      <c r="J45" s="429"/>
      <c r="K45" s="417" t="str">
        <f>C25</f>
        <v>jan</v>
      </c>
      <c r="L45" s="418"/>
      <c r="M45" s="177" t="str">
        <f>G45</f>
        <v>2022 /2021</v>
      </c>
      <c r="O45" s="431" t="str">
        <f>C5</f>
        <v>jan</v>
      </c>
      <c r="P45" s="429"/>
      <c r="Q45" s="177" t="str">
        <f>Q25</f>
        <v>2022 /2021</v>
      </c>
    </row>
    <row r="46" spans="1:17" ht="15.75" customHeight="1" x14ac:dyDescent="0.25">
      <c r="A46" s="423"/>
      <c r="B46" s="424"/>
      <c r="C46" s="187">
        <f>C6</f>
        <v>2021</v>
      </c>
      <c r="D46" s="185">
        <f>D6</f>
        <v>2022</v>
      </c>
      <c r="E46" s="280">
        <f>C26</f>
        <v>2021</v>
      </c>
      <c r="F46" s="185">
        <f>D26</f>
        <v>2022</v>
      </c>
      <c r="G46" s="177" t="s">
        <v>1</v>
      </c>
      <c r="I46" s="182">
        <f>C6</f>
        <v>2021</v>
      </c>
      <c r="J46" s="186">
        <f>D6</f>
        <v>2022</v>
      </c>
      <c r="K46" s="184">
        <f>C26</f>
        <v>2021</v>
      </c>
      <c r="L46" s="185">
        <f>D26</f>
        <v>2022</v>
      </c>
      <c r="M46" s="358">
        <v>1000</v>
      </c>
      <c r="O46" s="182">
        <f>O26</f>
        <v>2021</v>
      </c>
      <c r="P46" s="186">
        <f>P26</f>
        <v>2022</v>
      </c>
      <c r="Q46" s="177"/>
    </row>
    <row r="47" spans="1:17" s="378" customFormat="1" ht="15.75" customHeight="1" x14ac:dyDescent="0.25">
      <c r="A47" s="29" t="s">
        <v>111</v>
      </c>
      <c r="B47" s="21"/>
      <c r="C47" s="285">
        <f>C48+C49</f>
        <v>59670.80999999999</v>
      </c>
      <c r="D47" s="286">
        <f>D48+D49</f>
        <v>58167.470000000016</v>
      </c>
      <c r="E47" s="296">
        <f>C47/$C$60</f>
        <v>0.4904965225526286</v>
      </c>
      <c r="F47" s="297">
        <f>D47/$D$60</f>
        <v>0.45194441673247621</v>
      </c>
      <c r="G47" s="68">
        <f>(D47-C47)/C47</f>
        <v>-2.5193892960393448E-2</v>
      </c>
      <c r="H47"/>
      <c r="I47" s="285">
        <f>I48+I49</f>
        <v>17305.396999999997</v>
      </c>
      <c r="J47" s="286">
        <f>J48+J49</f>
        <v>19023.839999999997</v>
      </c>
      <c r="K47" s="296">
        <f>I47/$I$60</f>
        <v>0.57937827591894964</v>
      </c>
      <c r="L47" s="297">
        <f>J47/$J$60</f>
        <v>0.53245317352065469</v>
      </c>
      <c r="M47" s="68">
        <f>(J47-I47)/I47</f>
        <v>9.9300986853985473E-2</v>
      </c>
      <c r="N47"/>
      <c r="O47" s="323">
        <f t="shared" ref="O47" si="26">(I47/C47)*10</f>
        <v>2.9001444760009121</v>
      </c>
      <c r="P47" s="324">
        <f t="shared" ref="P47" si="27">(J47/D47)*10</f>
        <v>3.2705290431232426</v>
      </c>
      <c r="Q47" s="68">
        <f>(P47-O47)/O47</f>
        <v>0.1277124537026734</v>
      </c>
    </row>
    <row r="48" spans="1:17" ht="20.100000000000001" customHeight="1" x14ac:dyDescent="0.25">
      <c r="A48" s="14" t="s">
        <v>4</v>
      </c>
      <c r="B48" s="1"/>
      <c r="C48" s="304">
        <v>28535.620000000006</v>
      </c>
      <c r="D48" s="305">
        <v>30386.639999999999</v>
      </c>
      <c r="E48" s="294">
        <f>C48/$C$60</f>
        <v>0.23456397489632275</v>
      </c>
      <c r="F48" s="295">
        <f>D48/$D$60</f>
        <v>0.23609540334588605</v>
      </c>
      <c r="G48" s="67">
        <f>(D48-C48)/C48</f>
        <v>6.486699780835295E-2</v>
      </c>
      <c r="I48" s="304">
        <v>9691.0869999999941</v>
      </c>
      <c r="J48" s="305">
        <v>11633.353999999999</v>
      </c>
      <c r="K48" s="294">
        <f>I48/$I$60</f>
        <v>0.32445399997703278</v>
      </c>
      <c r="L48" s="295">
        <f>J48/$J$60</f>
        <v>0.32560283601992046</v>
      </c>
      <c r="M48" s="67">
        <f>(J48-I48)/I48</f>
        <v>0.20041786850123278</v>
      </c>
      <c r="O48" s="321">
        <f t="shared" ref="O48:O60" si="28">(I48/C48)*10</f>
        <v>3.3961368282868891</v>
      </c>
      <c r="P48" s="322">
        <f t="shared" ref="P48:P60" si="29">(J48/D48)*10</f>
        <v>3.828443684461329</v>
      </c>
      <c r="Q48" s="67">
        <f>(P48-O48)/O48</f>
        <v>0.1272937098922802</v>
      </c>
    </row>
    <row r="49" spans="1:17" ht="20.100000000000001" customHeight="1" x14ac:dyDescent="0.25">
      <c r="A49" s="14" t="s">
        <v>5</v>
      </c>
      <c r="B49" s="1"/>
      <c r="C49" s="304">
        <v>31135.189999999984</v>
      </c>
      <c r="D49" s="305">
        <v>27780.830000000013</v>
      </c>
      <c r="E49" s="294">
        <f>C49/$C$60</f>
        <v>0.25593254765630585</v>
      </c>
      <c r="F49" s="295">
        <f>D49/$D$60</f>
        <v>0.21584901338659013</v>
      </c>
      <c r="G49" s="67">
        <f>(D49-C49)/C49</f>
        <v>-0.10773533098721971</v>
      </c>
      <c r="I49" s="304">
        <v>7614.3100000000013</v>
      </c>
      <c r="J49" s="305">
        <v>7390.4859999999981</v>
      </c>
      <c r="K49" s="294">
        <f>I49/$I$60</f>
        <v>0.2549242759419168</v>
      </c>
      <c r="L49" s="295">
        <f>J49/$J$60</f>
        <v>0.20685033750073431</v>
      </c>
      <c r="M49" s="67">
        <f>(J49-I49)/I49</f>
        <v>-2.9395178289300439E-2</v>
      </c>
      <c r="O49" s="321">
        <f t="shared" si="28"/>
        <v>2.4455640065148163</v>
      </c>
      <c r="P49" s="322">
        <f t="shared" si="29"/>
        <v>2.6602826481426201</v>
      </c>
      <c r="Q49" s="67">
        <f>(P49-O49)/O49</f>
        <v>8.7799232020019866E-2</v>
      </c>
    </row>
    <row r="50" spans="1:17" ht="20.100000000000001" customHeight="1" x14ac:dyDescent="0.25">
      <c r="A50" s="29" t="s">
        <v>38</v>
      </c>
      <c r="B50" s="21"/>
      <c r="C50" s="285">
        <f>C51+C52</f>
        <v>50654.060000000005</v>
      </c>
      <c r="D50" s="286">
        <f>D51+D52</f>
        <v>57486.03</v>
      </c>
      <c r="E50" s="296">
        <f>C50/$C$60</f>
        <v>0.41637846516868482</v>
      </c>
      <c r="F50" s="297">
        <f>D50/$D$60</f>
        <v>0.44664982504165335</v>
      </c>
      <c r="G50" s="68">
        <f>(D50-C50)/C50</f>
        <v>0.13487507220546571</v>
      </c>
      <c r="I50" s="285">
        <f>I51+I52</f>
        <v>5764.7940000000017</v>
      </c>
      <c r="J50" s="286">
        <f>J51+J52</f>
        <v>7276.7760000000007</v>
      </c>
      <c r="K50" s="296">
        <f>I50/$I$60</f>
        <v>0.19300316593418265</v>
      </c>
      <c r="L50" s="297">
        <f>J50/$J$60</f>
        <v>0.20366773870043781</v>
      </c>
      <c r="M50" s="68">
        <f>(J50-I50)/I50</f>
        <v>0.2622785827212557</v>
      </c>
      <c r="O50" s="323">
        <f t="shared" si="28"/>
        <v>1.1380714596223878</v>
      </c>
      <c r="P50" s="324">
        <f t="shared" si="29"/>
        <v>1.2658338034475509</v>
      </c>
      <c r="Q50" s="68">
        <f>(P50-O50)/O50</f>
        <v>0.11226214553131375</v>
      </c>
    </row>
    <row r="51" spans="1:17" ht="20.100000000000001" customHeight="1" x14ac:dyDescent="0.25">
      <c r="A51" s="14"/>
      <c r="B51" s="1" t="s">
        <v>6</v>
      </c>
      <c r="C51" s="287">
        <v>48221.73</v>
      </c>
      <c r="D51" s="288">
        <v>56746.119999999995</v>
      </c>
      <c r="E51" s="294">
        <f t="shared" ref="E51:E57" si="30">C51/$C$60</f>
        <v>0.39638461211556825</v>
      </c>
      <c r="F51" s="295">
        <f t="shared" ref="F51:F57" si="31">D51/$D$60</f>
        <v>0.44090093836350613</v>
      </c>
      <c r="G51" s="67">
        <f t="shared" ref="G51:G59" si="32">(D51-C51)/C51</f>
        <v>0.17677486892320105</v>
      </c>
      <c r="I51" s="287">
        <v>5332.068000000002</v>
      </c>
      <c r="J51" s="288">
        <v>7025.7210000000005</v>
      </c>
      <c r="K51" s="294">
        <f t="shared" ref="K51:K58" si="33">I51/$I$60</f>
        <v>0.17851565987897322</v>
      </c>
      <c r="L51" s="295">
        <f t="shared" ref="L51:L58" si="34">J51/$J$60</f>
        <v>0.19664102740144518</v>
      </c>
      <c r="M51" s="67">
        <f t="shared" ref="M51:M58" si="35">(J51-I51)/I51</f>
        <v>0.31763529647408806</v>
      </c>
      <c r="O51" s="321">
        <f t="shared" si="28"/>
        <v>1.1057396737943663</v>
      </c>
      <c r="P51" s="322">
        <f t="shared" si="29"/>
        <v>1.2380971597705712</v>
      </c>
      <c r="Q51" s="67">
        <f t="shared" ref="Q51:Q58" si="36">(P51-O51)/O51</f>
        <v>0.11970040427510185</v>
      </c>
    </row>
    <row r="52" spans="1:17" ht="20.100000000000001" customHeight="1" x14ac:dyDescent="0.25">
      <c r="A52" s="14"/>
      <c r="B52" s="1" t="s">
        <v>39</v>
      </c>
      <c r="C52" s="287">
        <v>2432.3299999999995</v>
      </c>
      <c r="D52" s="288">
        <v>739.90999999999985</v>
      </c>
      <c r="E52" s="298">
        <f t="shared" si="30"/>
        <v>1.9993853053116507E-2</v>
      </c>
      <c r="F52" s="299">
        <f t="shared" si="31"/>
        <v>5.7488866781471894E-3</v>
      </c>
      <c r="G52" s="67">
        <f t="shared" si="32"/>
        <v>-0.69580196766063818</v>
      </c>
      <c r="I52" s="287">
        <v>432.72599999999994</v>
      </c>
      <c r="J52" s="288">
        <v>251.05499999999998</v>
      </c>
      <c r="K52" s="298">
        <f t="shared" si="33"/>
        <v>1.4487506055209447E-2</v>
      </c>
      <c r="L52" s="299">
        <f t="shared" si="34"/>
        <v>7.0267112989926316E-3</v>
      </c>
      <c r="M52" s="67">
        <f t="shared" si="35"/>
        <v>-0.4198291759681646</v>
      </c>
      <c r="O52" s="321">
        <f t="shared" si="28"/>
        <v>1.7790595848425175</v>
      </c>
      <c r="P52" s="322">
        <f t="shared" si="29"/>
        <v>3.3930478031111893</v>
      </c>
      <c r="Q52" s="67">
        <f t="shared" si="36"/>
        <v>0.90721425635192665</v>
      </c>
    </row>
    <row r="53" spans="1:17" ht="20.100000000000001" customHeight="1" x14ac:dyDescent="0.25">
      <c r="A53" s="29" t="s">
        <v>124</v>
      </c>
      <c r="B53" s="21"/>
      <c r="C53" s="285">
        <f>SUM(C54:C56)</f>
        <v>9469.8900000000012</v>
      </c>
      <c r="D53" s="286">
        <f>SUM(D54:D56)</f>
        <v>10462.389999999998</v>
      </c>
      <c r="E53" s="296">
        <f>C53/$C$60</f>
        <v>7.7842886898232377E-2</v>
      </c>
      <c r="F53" s="297">
        <f>D53/$D$60</f>
        <v>8.1289744012893961E-2</v>
      </c>
      <c r="G53" s="68">
        <f>(D53-C53)/C53</f>
        <v>0.10480586363727522</v>
      </c>
      <c r="I53" s="285">
        <f>SUM(I54:I56)</f>
        <v>6356.1449999999995</v>
      </c>
      <c r="J53" s="286">
        <f>SUM(J54:J56)</f>
        <v>8354.5239999999994</v>
      </c>
      <c r="K53" s="296">
        <f t="shared" si="33"/>
        <v>0.21280137818224293</v>
      </c>
      <c r="L53" s="297">
        <f t="shared" si="34"/>
        <v>0.23383253943759383</v>
      </c>
      <c r="M53" s="68">
        <f t="shared" si="35"/>
        <v>0.31440110318439873</v>
      </c>
      <c r="O53" s="323">
        <f t="shared" si="28"/>
        <v>6.7119523035642423</v>
      </c>
      <c r="P53" s="324">
        <f t="shared" si="29"/>
        <v>7.9852920795344096</v>
      </c>
      <c r="Q53" s="68">
        <f t="shared" si="36"/>
        <v>0.18971228018023709</v>
      </c>
    </row>
    <row r="54" spans="1:17" ht="20.100000000000001" customHeight="1" x14ac:dyDescent="0.25">
      <c r="A54" s="14"/>
      <c r="B54" s="5" t="s">
        <v>7</v>
      </c>
      <c r="C54" s="287">
        <v>8536.5600000000013</v>
      </c>
      <c r="D54" s="288">
        <v>10018.529999999999</v>
      </c>
      <c r="E54" s="294">
        <f>C54/$C$60</f>
        <v>7.0170875752513975E-2</v>
      </c>
      <c r="F54" s="295">
        <f>D54/$D$60</f>
        <v>7.7841080201129828E-2</v>
      </c>
      <c r="G54" s="67">
        <f>(D54-C54)/C54</f>
        <v>0.17360271584806963</v>
      </c>
      <c r="I54" s="287">
        <v>5856.1179999999995</v>
      </c>
      <c r="J54" s="288">
        <v>7325.9209999999994</v>
      </c>
      <c r="K54" s="294">
        <f t="shared" si="33"/>
        <v>0.19606065959757685</v>
      </c>
      <c r="L54" s="295">
        <f t="shared" si="34"/>
        <v>0.20504324497113141</v>
      </c>
      <c r="M54" s="67">
        <f t="shared" si="35"/>
        <v>0.25098589201925237</v>
      </c>
      <c r="O54" s="321">
        <f t="shared" si="28"/>
        <v>6.8600443269888558</v>
      </c>
      <c r="P54" s="322">
        <f t="shared" si="29"/>
        <v>7.3123711762104824</v>
      </c>
      <c r="Q54" s="67">
        <f t="shared" si="36"/>
        <v>6.5936432428297539E-2</v>
      </c>
    </row>
    <row r="55" spans="1:17" ht="20.100000000000001" customHeight="1" x14ac:dyDescent="0.25">
      <c r="A55" s="14"/>
      <c r="B55" s="5" t="s">
        <v>8</v>
      </c>
      <c r="C55" s="287">
        <v>542.87</v>
      </c>
      <c r="D55" s="288">
        <v>403.65</v>
      </c>
      <c r="E55" s="294">
        <f t="shared" si="30"/>
        <v>4.4624138200595152E-3</v>
      </c>
      <c r="F55" s="295">
        <f t="shared" si="31"/>
        <v>3.1362437426634502E-3</v>
      </c>
      <c r="G55" s="67">
        <f t="shared" si="32"/>
        <v>-0.25645182087792662</v>
      </c>
      <c r="I55" s="287">
        <v>378.91400000000004</v>
      </c>
      <c r="J55" s="288">
        <v>991.60500000000013</v>
      </c>
      <c r="K55" s="294">
        <f t="shared" si="33"/>
        <v>1.26859002449671E-2</v>
      </c>
      <c r="L55" s="295">
        <f t="shared" si="34"/>
        <v>2.77537673324076E-2</v>
      </c>
      <c r="M55" s="67">
        <f t="shared" si="35"/>
        <v>1.6169658550489028</v>
      </c>
      <c r="O55" s="321">
        <f t="shared" si="28"/>
        <v>6.9798294250925643</v>
      </c>
      <c r="P55" s="322">
        <f t="shared" si="29"/>
        <v>24.565960609438875</v>
      </c>
      <c r="Q55" s="67">
        <f t="shared" si="36"/>
        <v>2.5195646072845239</v>
      </c>
    </row>
    <row r="56" spans="1:17" ht="20.100000000000001" customHeight="1" x14ac:dyDescent="0.25">
      <c r="A56" s="38"/>
      <c r="B56" s="39" t="s">
        <v>9</v>
      </c>
      <c r="C56" s="289">
        <v>390.46</v>
      </c>
      <c r="D56" s="290">
        <v>40.21</v>
      </c>
      <c r="E56" s="298">
        <f t="shared" si="30"/>
        <v>3.2095973256588838E-3</v>
      </c>
      <c r="F56" s="299">
        <f t="shared" si="31"/>
        <v>3.1242006910069944E-4</v>
      </c>
      <c r="G56" s="67">
        <f t="shared" si="32"/>
        <v>-0.89701890078369106</v>
      </c>
      <c r="I56" s="289">
        <v>121.113</v>
      </c>
      <c r="J56" s="290">
        <v>36.998000000000005</v>
      </c>
      <c r="K56" s="298">
        <f t="shared" si="33"/>
        <v>4.0548183396989824E-3</v>
      </c>
      <c r="L56" s="299">
        <f t="shared" si="34"/>
        <v>1.0355271340548064E-3</v>
      </c>
      <c r="M56" s="67">
        <f t="shared" si="35"/>
        <v>-0.69451669102408486</v>
      </c>
      <c r="O56" s="321">
        <f t="shared" si="28"/>
        <v>3.101803001587871</v>
      </c>
      <c r="P56" s="322">
        <f t="shared" si="29"/>
        <v>9.2011937329022651</v>
      </c>
      <c r="Q56" s="67">
        <f t="shared" si="36"/>
        <v>1.9664017115825865</v>
      </c>
    </row>
    <row r="57" spans="1:17" ht="20.100000000000001" customHeight="1" x14ac:dyDescent="0.25">
      <c r="A57" s="14" t="s">
        <v>125</v>
      </c>
      <c r="B57" s="5"/>
      <c r="C57" s="267">
        <v>75.790000000000006</v>
      </c>
      <c r="D57" s="268">
        <v>310.97000000000003</v>
      </c>
      <c r="E57" s="294">
        <f t="shared" si="30"/>
        <v>6.229969300611762E-4</v>
      </c>
      <c r="F57" s="295">
        <f t="shared" si="31"/>
        <v>2.4161469507148598E-3</v>
      </c>
      <c r="G57" s="69">
        <f t="shared" si="32"/>
        <v>3.1030478955007257</v>
      </c>
      <c r="I57" s="267">
        <v>11.074</v>
      </c>
      <c r="J57" s="268">
        <v>382.46300000000002</v>
      </c>
      <c r="K57" s="294">
        <f t="shared" si="33"/>
        <v>3.7075341452879983E-4</v>
      </c>
      <c r="L57" s="295">
        <f t="shared" si="34"/>
        <v>1.0704654691388817E-2</v>
      </c>
      <c r="M57" s="69">
        <f t="shared" si="35"/>
        <v>33.537023659021131</v>
      </c>
      <c r="O57" s="325">
        <f t="shared" si="28"/>
        <v>1.4611426309539515</v>
      </c>
      <c r="P57" s="326">
        <f t="shared" si="29"/>
        <v>12.299032060970511</v>
      </c>
      <c r="Q57" s="69">
        <f t="shared" si="36"/>
        <v>7.4174068981484123</v>
      </c>
    </row>
    <row r="58" spans="1:17" ht="20.100000000000001" customHeight="1" x14ac:dyDescent="0.25">
      <c r="A58" s="14" t="s">
        <v>10</v>
      </c>
      <c r="B58" s="1"/>
      <c r="C58" s="267">
        <v>435.56000000000006</v>
      </c>
      <c r="D58" s="268">
        <v>923.16999999999985</v>
      </c>
      <c r="E58" s="294">
        <f>C58/$C$60</f>
        <v>3.5803211882497149E-3</v>
      </c>
      <c r="F58" s="295">
        <f>D58/$D$60</f>
        <v>7.1727638694775598E-3</v>
      </c>
      <c r="G58" s="67">
        <f t="shared" si="32"/>
        <v>1.1195013316190645</v>
      </c>
      <c r="I58" s="267">
        <v>221.43499999999997</v>
      </c>
      <c r="J58" s="268">
        <v>443.83999999999992</v>
      </c>
      <c r="K58" s="294">
        <f t="shared" si="33"/>
        <v>7.4135617072588747E-3</v>
      </c>
      <c r="L58" s="295">
        <f t="shared" si="34"/>
        <v>1.2422519141004519E-2</v>
      </c>
      <c r="M58" s="67">
        <f t="shared" si="35"/>
        <v>1.0043805179849616</v>
      </c>
      <c r="O58" s="321">
        <f t="shared" si="28"/>
        <v>5.0839149600514268</v>
      </c>
      <c r="P58" s="322">
        <f t="shared" si="29"/>
        <v>4.8077818819935656</v>
      </c>
      <c r="Q58" s="67">
        <f t="shared" si="36"/>
        <v>-5.4315046618141703E-2</v>
      </c>
    </row>
    <row r="59" spans="1:17" ht="20.100000000000001" customHeight="1" thickBot="1" x14ac:dyDescent="0.3">
      <c r="A59" s="14" t="s">
        <v>11</v>
      </c>
      <c r="B59" s="16"/>
      <c r="C59" s="291">
        <v>1347.78</v>
      </c>
      <c r="D59" s="292">
        <v>1354.8899999999999</v>
      </c>
      <c r="E59" s="300">
        <f>C59/$C$60</f>
        <v>1.1078807262143447E-2</v>
      </c>
      <c r="F59" s="301">
        <f>D59/$D$60</f>
        <v>1.052710339278405E-2</v>
      </c>
      <c r="G59" s="70">
        <f t="shared" si="32"/>
        <v>5.2753416729732598E-3</v>
      </c>
      <c r="I59" s="291">
        <v>210.06399999999996</v>
      </c>
      <c r="J59" s="292">
        <v>247.22000000000003</v>
      </c>
      <c r="K59" s="300">
        <f>I59/$I$60</f>
        <v>7.0328648428370777E-3</v>
      </c>
      <c r="L59" s="301">
        <f>J59/$J$60</f>
        <v>6.9193745089201914E-3</v>
      </c>
      <c r="M59" s="70">
        <f>(J59-I59)/I59</f>
        <v>0.17687942722218022</v>
      </c>
      <c r="O59" s="327">
        <f t="shared" si="28"/>
        <v>1.5585926486518571</v>
      </c>
      <c r="P59" s="328">
        <f t="shared" si="29"/>
        <v>1.8246499715844093</v>
      </c>
      <c r="Q59" s="70">
        <f>(P59-O59)/O59</f>
        <v>0.17070356591421437</v>
      </c>
    </row>
    <row r="60" spans="1:17" ht="26.25" customHeight="1" thickBot="1" x14ac:dyDescent="0.3">
      <c r="A60" s="18" t="s">
        <v>12</v>
      </c>
      <c r="B60" s="60"/>
      <c r="C60" s="293">
        <f>C48+C49+C50+C53+C57+C58+C59</f>
        <v>121653.88999999998</v>
      </c>
      <c r="D60" s="310">
        <f>D48+D49+D50+D53+D57+D58+D59</f>
        <v>128704.92000000001</v>
      </c>
      <c r="E60" s="302">
        <f>E48+E49+E50+E53+E57+E58+E59</f>
        <v>1</v>
      </c>
      <c r="F60" s="303">
        <f>F48+F49+F50+F53+F57+F58+F59</f>
        <v>0.99999999999999989</v>
      </c>
      <c r="G60" s="70">
        <f>(D60-C60)/C60</f>
        <v>5.7959757801415386E-2</v>
      </c>
      <c r="H60" s="2"/>
      <c r="I60" s="293">
        <f>I48+I49+I50+I53+I57+I58+I59</f>
        <v>29868.909</v>
      </c>
      <c r="J60" s="310">
        <f>J48+J49+J50+J53+J57+J58+J59</f>
        <v>35728.663</v>
      </c>
      <c r="K60" s="302">
        <f>K48+K49+K50+K53+K57+K58+K59</f>
        <v>0.99999999999999978</v>
      </c>
      <c r="L60" s="303">
        <f>L48+L49+L50+L53+L57+L58+L59</f>
        <v>1</v>
      </c>
      <c r="M60" s="70">
        <f>(J60-I60)/I60</f>
        <v>0.19618239152960026</v>
      </c>
      <c r="N60" s="2"/>
      <c r="O60" s="329">
        <f t="shared" si="28"/>
        <v>2.4552366554000042</v>
      </c>
      <c r="P60" s="330">
        <f t="shared" si="29"/>
        <v>2.7760137685490189</v>
      </c>
      <c r="Q60" s="70">
        <f>(P60-O60)/O60</f>
        <v>0.13065018088724895</v>
      </c>
    </row>
    <row r="64" spans="1:17" x14ac:dyDescent="0.25">
      <c r="L64" s="50"/>
    </row>
    <row r="66" spans="3:13" x14ac:dyDescent="0.25">
      <c r="C66" s="146"/>
      <c r="D66" s="146"/>
      <c r="E66" s="146"/>
      <c r="F66" s="146"/>
      <c r="G66" s="363"/>
      <c r="I66" s="363"/>
      <c r="J66" s="146"/>
      <c r="K66" s="146"/>
      <c r="L66" s="146"/>
      <c r="M66" s="363"/>
    </row>
    <row r="68" spans="3:13" x14ac:dyDescent="0.25">
      <c r="M68" s="363"/>
    </row>
    <row r="69" spans="3:13" x14ac:dyDescent="0.25">
      <c r="G69" s="363"/>
    </row>
  </sheetData>
  <customSheetViews>
    <customSheetView guid="{D2454DF7-9151-402B-B9E4-208D72282370}" showGridLines="0" fitToPage="1" hiddenColumns="1">
      <selection activeCell="B11" sqref="B11:O11"/>
      <pageMargins left="0.31496062992125984" right="0.31496062992125984" top="0.35433070866141736" bottom="0.35433070866141736" header="0.31496062992125984" footer="0.31496062992125984"/>
      <pageSetup paperSize="9" scale="56" orientation="portrait" r:id="rId1"/>
    </customSheetView>
  </customSheetViews>
  <mergeCells count="33">
    <mergeCell ref="O45:P45"/>
    <mergeCell ref="O4:P4"/>
    <mergeCell ref="O5:P5"/>
    <mergeCell ref="O24:P24"/>
    <mergeCell ref="O25:P25"/>
    <mergeCell ref="O44:P44"/>
    <mergeCell ref="I4:J4"/>
    <mergeCell ref="I5:J5"/>
    <mergeCell ref="K5:L5"/>
    <mergeCell ref="I24:J24"/>
    <mergeCell ref="A4:B6"/>
    <mergeCell ref="E4:F4"/>
    <mergeCell ref="A24:B26"/>
    <mergeCell ref="C24:D24"/>
    <mergeCell ref="C25:D25"/>
    <mergeCell ref="E25:F25"/>
    <mergeCell ref="E24:F24"/>
    <mergeCell ref="K45:L45"/>
    <mergeCell ref="K4:L4"/>
    <mergeCell ref="K24:L24"/>
    <mergeCell ref="K44:L44"/>
    <mergeCell ref="A44:B46"/>
    <mergeCell ref="C44:D44"/>
    <mergeCell ref="I44:J44"/>
    <mergeCell ref="C45:D45"/>
    <mergeCell ref="E45:F45"/>
    <mergeCell ref="I45:J45"/>
    <mergeCell ref="E44:F44"/>
    <mergeCell ref="I25:J25"/>
    <mergeCell ref="K25:L25"/>
    <mergeCell ref="C4:D4"/>
    <mergeCell ref="C5:D5"/>
    <mergeCell ref="E5:F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2"/>
  <ignoredErrors>
    <ignoredError sqref="C13:G13 H13:J1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" id="{8A96D951-0E9F-4C8B-ACEF-0402B82FAA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16" id="{A903B1F2-257E-48C8-AA1F-710D0D5C2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3" id="{33E0C9DC-9ACB-4562-97C7-17FD07E49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  <x14:conditionalFormatting xmlns:xm="http://schemas.microsoft.com/office/excel/2006/main">
          <x14:cfRule type="iconSet" priority="245" id="{175EAEC1-69B6-4BF0-BC98-45FB04374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246" id="{4B18F59D-C7D3-4008-A727-25B83564ED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47" id="{32B6219A-ED3A-4ED2-8B5E-3618575A19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248" id="{3F3808E6-41D0-41A4-BEC7-146C0F8F6C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249" id="{37AD2CE7-68EB-4720-A686-6ED8E18D10C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250" id="{396467D4-38FC-4CB5-8030-9947C326A3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76829993-51DB-449E-9A5F-7B6BDD298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8" id="{8AE5CAA7-B695-41B5-B803-56EFFDF34D1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9" id="{1E9401B1-CEC4-44EB-A030-D49D7D25BD3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4" id="{A502AC78-A192-40A3-B62B-3EEB7327610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5" id="{D26DEDB2-B5E1-405A-B256-8B802EFA6D7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6" id="{8B8A7EDA-C07A-4389-B4A0-6611008F82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1" id="{3695A84A-DAA6-49DF-8C35-D62293DAF2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2" id="{B84B7BF2-AADD-499C-8DE7-BA2CB270FB9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3" id="{FFA9C176-35FF-4E92-8465-1F6D501A3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6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3" max="14" width="9.140625" customWidth="1"/>
    <col min="15" max="15" width="10.85546875" customWidth="1"/>
    <col min="16" max="16" width="2" style="13" customWidth="1"/>
    <col min="17" max="18" width="9.140625" style="41"/>
    <col min="19" max="19" width="10.85546875" customWidth="1"/>
  </cols>
  <sheetData>
    <row r="1" spans="1:19" ht="15.75" x14ac:dyDescent="0.25">
      <c r="A1" s="36" t="s">
        <v>92</v>
      </c>
      <c r="B1" s="6"/>
    </row>
    <row r="3" spans="1:19" ht="15.75" thickBot="1" x14ac:dyDescent="0.3"/>
    <row r="4" spans="1:19" x14ac:dyDescent="0.25">
      <c r="A4" s="403" t="s">
        <v>16</v>
      </c>
      <c r="B4" s="422"/>
      <c r="C4" s="422"/>
      <c r="D4" s="422"/>
      <c r="E4" s="425" t="s">
        <v>1</v>
      </c>
      <c r="F4" s="426"/>
      <c r="G4" s="421" t="s">
        <v>104</v>
      </c>
      <c r="H4" s="421"/>
      <c r="I4" s="176" t="s">
        <v>0</v>
      </c>
      <c r="K4" s="427" t="s">
        <v>19</v>
      </c>
      <c r="L4" s="421"/>
      <c r="M4" s="419" t="s">
        <v>104</v>
      </c>
      <c r="N4" s="420"/>
      <c r="O4" s="176" t="s">
        <v>0</v>
      </c>
      <c r="P4"/>
      <c r="Q4" s="433" t="s">
        <v>22</v>
      </c>
      <c r="R4" s="421"/>
      <c r="S4" s="176" t="s">
        <v>0</v>
      </c>
    </row>
    <row r="5" spans="1:19" x14ac:dyDescent="0.25">
      <c r="A5" s="423"/>
      <c r="B5" s="424"/>
      <c r="C5" s="424"/>
      <c r="D5" s="424"/>
      <c r="E5" s="428" t="s">
        <v>56</v>
      </c>
      <c r="F5" s="429"/>
      <c r="G5" s="430" t="str">
        <f>E5</f>
        <v>jan</v>
      </c>
      <c r="H5" s="430"/>
      <c r="I5" s="177" t="s">
        <v>123</v>
      </c>
      <c r="K5" s="431" t="str">
        <f>E5</f>
        <v>jan</v>
      </c>
      <c r="L5" s="430"/>
      <c r="M5" s="432" t="str">
        <f>E5</f>
        <v>jan</v>
      </c>
      <c r="N5" s="418"/>
      <c r="O5" s="177" t="str">
        <f>I5</f>
        <v>2022 /2021</v>
      </c>
      <c r="P5"/>
      <c r="Q5" s="431" t="str">
        <f>E5</f>
        <v>jan</v>
      </c>
      <c r="R5" s="429"/>
      <c r="S5" s="177" t="str">
        <f>O5</f>
        <v>2022 /2021</v>
      </c>
    </row>
    <row r="6" spans="1:19" ht="19.5" customHeight="1" thickBot="1" x14ac:dyDescent="0.3">
      <c r="A6" s="404"/>
      <c r="B6" s="434"/>
      <c r="C6" s="434"/>
      <c r="D6" s="434"/>
      <c r="E6" s="120">
        <v>2021</v>
      </c>
      <c r="F6" s="192">
        <v>2022</v>
      </c>
      <c r="G6" s="183">
        <f>E6</f>
        <v>2021</v>
      </c>
      <c r="H6" s="185">
        <f>F6</f>
        <v>2022</v>
      </c>
      <c r="I6" s="177" t="s">
        <v>1</v>
      </c>
      <c r="K6" s="182">
        <f>E6</f>
        <v>2021</v>
      </c>
      <c r="L6" s="186">
        <f>F6</f>
        <v>2022</v>
      </c>
      <c r="M6" s="184">
        <f>G6</f>
        <v>2021</v>
      </c>
      <c r="N6" s="185">
        <f>H6</f>
        <v>2022</v>
      </c>
      <c r="O6" s="358">
        <v>1000</v>
      </c>
      <c r="P6"/>
      <c r="Q6" s="229">
        <f>E6</f>
        <v>2021</v>
      </c>
      <c r="R6" s="186">
        <f>F6</f>
        <v>2022</v>
      </c>
      <c r="S6" s="177"/>
    </row>
    <row r="7" spans="1:19" ht="24" customHeight="1" thickBot="1" x14ac:dyDescent="0.3">
      <c r="A7" s="18" t="s">
        <v>20</v>
      </c>
      <c r="B7" s="19"/>
      <c r="C7" s="19"/>
      <c r="D7" s="19"/>
      <c r="E7" s="47">
        <v>105458.75000000012</v>
      </c>
      <c r="F7" s="199">
        <v>101577.15999999999</v>
      </c>
      <c r="G7" s="341">
        <f>E7/E15</f>
        <v>0.46434557759532935</v>
      </c>
      <c r="H7" s="342">
        <f>F7/F15</f>
        <v>0.44109884711828251</v>
      </c>
      <c r="I7" s="218">
        <f t="shared" ref="I7:I11" si="0">(F7-E7)/E7</f>
        <v>-3.6806713525431731E-2</v>
      </c>
      <c r="J7" s="52"/>
      <c r="K7" s="47">
        <v>29929.548000000039</v>
      </c>
      <c r="L7" s="199">
        <v>28770.200999999972</v>
      </c>
      <c r="M7" s="341">
        <f>K7/K15</f>
        <v>0.50050702813284986</v>
      </c>
      <c r="N7" s="342">
        <f>L7/L15</f>
        <v>0.4460574840511915</v>
      </c>
      <c r="O7" s="218">
        <f t="shared" ref="O7:O18" si="1">(L7-K7)/K7</f>
        <v>-3.8735867310794855E-2</v>
      </c>
      <c r="P7" s="52"/>
      <c r="Q7" s="331">
        <f t="shared" ref="Q7:Q18" si="2">(K7/E7)*10</f>
        <v>2.8380336387450074</v>
      </c>
      <c r="R7" s="332">
        <f t="shared" ref="R7:R18" si="3">(L7/F7)*10</f>
        <v>2.8323494179203252</v>
      </c>
      <c r="S7" s="70">
        <f>(R7-Q7)/Q7</f>
        <v>-2.0028729565008639E-3</v>
      </c>
    </row>
    <row r="8" spans="1:19" s="9" customFormat="1" ht="24" customHeight="1" x14ac:dyDescent="0.25">
      <c r="A8" s="58"/>
      <c r="B8" s="237" t="s">
        <v>33</v>
      </c>
      <c r="C8" s="237"/>
      <c r="D8" s="238"/>
      <c r="E8" s="333">
        <v>83454.680000000109</v>
      </c>
      <c r="F8" s="334">
        <v>77687.38999999997</v>
      </c>
      <c r="G8" s="343">
        <f>E8/E7</f>
        <v>0.79134903457513028</v>
      </c>
      <c r="H8" s="344">
        <f>F8/F7</f>
        <v>0.76481159741028371</v>
      </c>
      <c r="I8" s="281">
        <f t="shared" si="0"/>
        <v>-6.9106849370222642E-2</v>
      </c>
      <c r="J8" s="57"/>
      <c r="K8" s="333">
        <v>27622.814000000039</v>
      </c>
      <c r="L8" s="334">
        <v>25925.334999999974</v>
      </c>
      <c r="M8" s="348">
        <f>K8/K7</f>
        <v>0.92292787047769653</v>
      </c>
      <c r="N8" s="344">
        <f>L8/L7</f>
        <v>0.90111761819112768</v>
      </c>
      <c r="O8" s="282">
        <f t="shared" si="1"/>
        <v>-6.1452066397002944E-2</v>
      </c>
      <c r="P8" s="57"/>
      <c r="Q8" s="335">
        <f t="shared" si="2"/>
        <v>3.3099179099362672</v>
      </c>
      <c r="R8" s="336">
        <f t="shared" si="3"/>
        <v>3.3371355376979435</v>
      </c>
      <c r="S8" s="242">
        <f t="shared" ref="S8:S18" si="4">(R8-Q8)/Q8</f>
        <v>8.2230522031890279E-3</v>
      </c>
    </row>
    <row r="9" spans="1:19" ht="24" customHeight="1" x14ac:dyDescent="0.25">
      <c r="A9" s="14"/>
      <c r="B9" s="1" t="s">
        <v>37</v>
      </c>
      <c r="D9" s="1"/>
      <c r="E9" s="304">
        <v>12732.379999999997</v>
      </c>
      <c r="F9" s="305">
        <v>15728.090000000004</v>
      </c>
      <c r="G9" s="345">
        <f>E9/E7</f>
        <v>0.12073327248805797</v>
      </c>
      <c r="H9" s="295">
        <f>F9/F7</f>
        <v>0.15483884369281448</v>
      </c>
      <c r="I9" s="242">
        <f t="shared" ref="I9:I10" si="5">(F9-E9)/E9</f>
        <v>0.23528279865979551</v>
      </c>
      <c r="J9" s="8"/>
      <c r="K9" s="304">
        <v>1688.78</v>
      </c>
      <c r="L9" s="305">
        <v>2188.4949999999999</v>
      </c>
      <c r="M9" s="345">
        <f>K9/K7</f>
        <v>5.6425175548925691E-2</v>
      </c>
      <c r="N9" s="295">
        <f>L9/L7</f>
        <v>7.6068116451463164E-2</v>
      </c>
      <c r="O9" s="242">
        <f t="shared" si="1"/>
        <v>0.29590295953291723</v>
      </c>
      <c r="P9" s="8"/>
      <c r="Q9" s="335">
        <f t="shared" si="2"/>
        <v>1.3263663195726174</v>
      </c>
      <c r="R9" s="336">
        <f t="shared" si="3"/>
        <v>1.3914563052474898</v>
      </c>
      <c r="S9" s="242">
        <f t="shared" si="4"/>
        <v>4.9073913227716516E-2</v>
      </c>
    </row>
    <row r="10" spans="1:19" ht="24" customHeight="1" thickBot="1" x14ac:dyDescent="0.3">
      <c r="A10" s="14"/>
      <c r="B10" s="1" t="s">
        <v>36</v>
      </c>
      <c r="D10" s="1"/>
      <c r="E10" s="304">
        <v>9271.6899999999987</v>
      </c>
      <c r="F10" s="305">
        <v>8161.6800000000012</v>
      </c>
      <c r="G10" s="345">
        <f>E10/E7</f>
        <v>8.7917692936811676E-2</v>
      </c>
      <c r="H10" s="295">
        <f>F10/F7</f>
        <v>8.0349558896901652E-2</v>
      </c>
      <c r="I10" s="250">
        <f t="shared" si="5"/>
        <v>-0.1197203530316477</v>
      </c>
      <c r="J10" s="8"/>
      <c r="K10" s="304">
        <v>617.95399999999984</v>
      </c>
      <c r="L10" s="305">
        <v>656.37099999999998</v>
      </c>
      <c r="M10" s="345">
        <f>K10/K7</f>
        <v>2.0646953973377714E-2</v>
      </c>
      <c r="N10" s="295">
        <f>L10/L7</f>
        <v>2.2814265357409238E-2</v>
      </c>
      <c r="O10" s="284">
        <f t="shared" si="1"/>
        <v>6.2168057816601487E-2</v>
      </c>
      <c r="P10" s="8"/>
      <c r="Q10" s="335">
        <f t="shared" si="2"/>
        <v>0.6664955364124554</v>
      </c>
      <c r="R10" s="336">
        <f t="shared" si="3"/>
        <v>0.8042106527087558</v>
      </c>
      <c r="S10" s="242">
        <f t="shared" si="4"/>
        <v>0.20662571431097554</v>
      </c>
    </row>
    <row r="11" spans="1:19" ht="24" customHeight="1" thickBot="1" x14ac:dyDescent="0.3">
      <c r="A11" s="18" t="s">
        <v>21</v>
      </c>
      <c r="B11" s="19"/>
      <c r="C11" s="19"/>
      <c r="D11" s="19"/>
      <c r="E11" s="47">
        <v>121653.88999999994</v>
      </c>
      <c r="F11" s="199">
        <v>128704.91999999979</v>
      </c>
      <c r="G11" s="341">
        <f>E11/E15</f>
        <v>0.53565442240467076</v>
      </c>
      <c r="H11" s="342">
        <f>F11/F15</f>
        <v>0.5589011528817176</v>
      </c>
      <c r="I11" s="218">
        <f t="shared" si="0"/>
        <v>5.7959757801413971E-2</v>
      </c>
      <c r="J11" s="52"/>
      <c r="K11" s="47">
        <v>29868.909000000003</v>
      </c>
      <c r="L11" s="199">
        <v>35728.66300000003</v>
      </c>
      <c r="M11" s="341">
        <f>K11/K15</f>
        <v>0.49949297186715003</v>
      </c>
      <c r="N11" s="342">
        <f>L11/L15</f>
        <v>0.5539425159488085</v>
      </c>
      <c r="O11" s="218">
        <f t="shared" si="1"/>
        <v>0.1961823915296011</v>
      </c>
      <c r="P11" s="8"/>
      <c r="Q11" s="337">
        <f t="shared" si="2"/>
        <v>2.4552366554000056</v>
      </c>
      <c r="R11" s="338">
        <f t="shared" si="3"/>
        <v>2.7760137685490256</v>
      </c>
      <c r="S11" s="72">
        <f t="shared" si="4"/>
        <v>0.13065018088725106</v>
      </c>
    </row>
    <row r="12" spans="1:19" s="9" customFormat="1" ht="24" customHeight="1" x14ac:dyDescent="0.25">
      <c r="A12" s="58"/>
      <c r="B12" s="5" t="s">
        <v>33</v>
      </c>
      <c r="C12" s="5"/>
      <c r="D12" s="5"/>
      <c r="E12" s="287">
        <v>98734.109999999942</v>
      </c>
      <c r="F12" s="288">
        <v>91917.139999999781</v>
      </c>
      <c r="G12" s="345">
        <f>E12/E11</f>
        <v>0.81159846183299189</v>
      </c>
      <c r="H12" s="295">
        <f>F12/F11</f>
        <v>0.71416959040881989</v>
      </c>
      <c r="I12" s="281">
        <f t="shared" ref="I12:I18" si="6">(F12-E12)/E12</f>
        <v>-6.9043717515660644E-2</v>
      </c>
      <c r="J12" s="57"/>
      <c r="K12" s="287">
        <v>27575.411000000004</v>
      </c>
      <c r="L12" s="288">
        <v>32301.371000000032</v>
      </c>
      <c r="M12" s="345">
        <f>K12/K11</f>
        <v>0.92321453723000058</v>
      </c>
      <c r="N12" s="295">
        <f>L12/L11</f>
        <v>0.90407444017706473</v>
      </c>
      <c r="O12" s="281">
        <f t="shared" si="1"/>
        <v>0.1713831209986327</v>
      </c>
      <c r="P12" s="57"/>
      <c r="Q12" s="335">
        <f t="shared" si="2"/>
        <v>2.7928960923433674</v>
      </c>
      <c r="R12" s="336">
        <f t="shared" si="3"/>
        <v>3.5141836440951173</v>
      </c>
      <c r="S12" s="242">
        <f t="shared" si="4"/>
        <v>0.25825792578862344</v>
      </c>
    </row>
    <row r="13" spans="1:19" ht="24" customHeight="1" x14ac:dyDescent="0.25">
      <c r="A13" s="14"/>
      <c r="B13" s="5" t="s">
        <v>37</v>
      </c>
      <c r="D13" s="5"/>
      <c r="E13" s="267">
        <v>10285.76</v>
      </c>
      <c r="F13" s="268">
        <v>12513.85</v>
      </c>
      <c r="G13" s="345">
        <f>E13/E11</f>
        <v>8.4549371992954814E-2</v>
      </c>
      <c r="H13" s="295">
        <f>F13/F11</f>
        <v>9.7228994820089398E-2</v>
      </c>
      <c r="I13" s="242">
        <f t="shared" ref="I13:I14" si="7">(F13-E13)/E13</f>
        <v>0.21661889836045173</v>
      </c>
      <c r="J13" s="244"/>
      <c r="K13" s="267">
        <v>1187.0719999999994</v>
      </c>
      <c r="L13" s="268">
        <v>1286.8839999999998</v>
      </c>
      <c r="M13" s="345">
        <f>K13/K11</f>
        <v>3.9742730476027742E-2</v>
      </c>
      <c r="N13" s="295">
        <f>L13/L11</f>
        <v>3.6018252348261635E-2</v>
      </c>
      <c r="O13" s="242">
        <f t="shared" si="1"/>
        <v>8.408251563510924E-2</v>
      </c>
      <c r="P13" s="244"/>
      <c r="Q13" s="335">
        <f t="shared" si="2"/>
        <v>1.1540926484771172</v>
      </c>
      <c r="R13" s="336">
        <f t="shared" si="3"/>
        <v>1.0283677685124879</v>
      </c>
      <c r="S13" s="242">
        <f t="shared" si="4"/>
        <v>-0.10893829029283704</v>
      </c>
    </row>
    <row r="14" spans="1:19" ht="24" customHeight="1" thickBot="1" x14ac:dyDescent="0.3">
      <c r="A14" s="14"/>
      <c r="B14" s="1" t="s">
        <v>36</v>
      </c>
      <c r="D14" s="1"/>
      <c r="E14" s="267">
        <v>12634.019999999999</v>
      </c>
      <c r="F14" s="268">
        <v>24273.930000000004</v>
      </c>
      <c r="G14" s="345">
        <f>E14/E11</f>
        <v>0.10385216617405334</v>
      </c>
      <c r="H14" s="295">
        <f>F14/F11</f>
        <v>0.18860141477109066</v>
      </c>
      <c r="I14" s="250">
        <f t="shared" si="7"/>
        <v>0.92131483090892741</v>
      </c>
      <c r="J14" s="244"/>
      <c r="K14" s="267">
        <v>1106.4259999999995</v>
      </c>
      <c r="L14" s="268">
        <v>2140.4079999999994</v>
      </c>
      <c r="M14" s="345">
        <f>K14/K11</f>
        <v>3.7042732293971613E-2</v>
      </c>
      <c r="N14" s="295">
        <f>L14/L11</f>
        <v>5.9907307474673703E-2</v>
      </c>
      <c r="O14" s="284">
        <f t="shared" si="1"/>
        <v>0.93452431522758905</v>
      </c>
      <c r="P14" s="244"/>
      <c r="Q14" s="335">
        <f t="shared" si="2"/>
        <v>0.87575134438603042</v>
      </c>
      <c r="R14" s="336">
        <f t="shared" si="3"/>
        <v>0.88177233764783824</v>
      </c>
      <c r="S14" s="242">
        <f t="shared" si="4"/>
        <v>6.8752315373595127E-3</v>
      </c>
    </row>
    <row r="15" spans="1:19" ht="24" customHeight="1" thickBot="1" x14ac:dyDescent="0.3">
      <c r="A15" s="18" t="s">
        <v>12</v>
      </c>
      <c r="B15" s="19"/>
      <c r="C15" s="19"/>
      <c r="D15" s="19"/>
      <c r="E15" s="47">
        <v>227112.64000000004</v>
      </c>
      <c r="F15" s="199">
        <v>230282.07999999975</v>
      </c>
      <c r="G15" s="341">
        <f>G7+G11</f>
        <v>1</v>
      </c>
      <c r="H15" s="342">
        <f>H7+H11</f>
        <v>1</v>
      </c>
      <c r="I15" s="218">
        <f t="shared" si="6"/>
        <v>1.3955365936478527E-2</v>
      </c>
      <c r="J15" s="52"/>
      <c r="K15" s="47">
        <v>59798.457000000046</v>
      </c>
      <c r="L15" s="199">
        <v>64498.864000000001</v>
      </c>
      <c r="M15" s="341">
        <f>M7+M11</f>
        <v>0.99999999999999989</v>
      </c>
      <c r="N15" s="342">
        <f>N7+N11</f>
        <v>1</v>
      </c>
      <c r="O15" s="218">
        <f t="shared" si="1"/>
        <v>7.860415194325085E-2</v>
      </c>
      <c r="P15" s="8"/>
      <c r="Q15" s="337">
        <f t="shared" si="2"/>
        <v>2.6329867417330903</v>
      </c>
      <c r="R15" s="338">
        <f t="shared" si="3"/>
        <v>2.8008633585383662</v>
      </c>
      <c r="S15" s="72">
        <f t="shared" si="4"/>
        <v>6.3759005749788072E-2</v>
      </c>
    </row>
    <row r="16" spans="1:19" s="53" customFormat="1" ht="24" customHeight="1" x14ac:dyDescent="0.25">
      <c r="A16" s="239"/>
      <c r="B16" s="237" t="s">
        <v>33</v>
      </c>
      <c r="C16" s="237"/>
      <c r="D16" s="238"/>
      <c r="E16" s="333">
        <f>E8+E12</f>
        <v>182188.79000000004</v>
      </c>
      <c r="F16" s="334">
        <f t="shared" ref="F16:F17" si="8">F8+F12</f>
        <v>169604.52999999974</v>
      </c>
      <c r="G16" s="343">
        <f>E16/E15</f>
        <v>0.80219572983696552</v>
      </c>
      <c r="H16" s="344">
        <f>F16/F15</f>
        <v>0.73650772131292164</v>
      </c>
      <c r="I16" s="282">
        <f t="shared" si="6"/>
        <v>-6.9072636137493953E-2</v>
      </c>
      <c r="J16" s="57"/>
      <c r="K16" s="333">
        <f t="shared" ref="K16:L18" si="9">K8+K12</f>
        <v>55198.225000000042</v>
      </c>
      <c r="L16" s="334">
        <f t="shared" si="9"/>
        <v>58226.706000000006</v>
      </c>
      <c r="M16" s="348">
        <f>K16/K15</f>
        <v>0.92307105850574034</v>
      </c>
      <c r="N16" s="344">
        <f>L16/L15</f>
        <v>0.90275552760123035</v>
      </c>
      <c r="O16" s="282">
        <f t="shared" si="1"/>
        <v>5.4865550477392361E-2</v>
      </c>
      <c r="P16" s="57"/>
      <c r="Q16" s="335">
        <f t="shared" si="2"/>
        <v>3.0297267466346329</v>
      </c>
      <c r="R16" s="336">
        <f t="shared" si="3"/>
        <v>3.4330867223888473</v>
      </c>
      <c r="S16" s="242">
        <f t="shared" si="4"/>
        <v>0.13313411059339245</v>
      </c>
    </row>
    <row r="17" spans="1:19" ht="24" customHeight="1" x14ac:dyDescent="0.25">
      <c r="A17" s="14"/>
      <c r="B17" s="5" t="s">
        <v>37</v>
      </c>
      <c r="C17" s="5"/>
      <c r="D17" s="245"/>
      <c r="E17" s="267">
        <f>E9+E13</f>
        <v>23018.14</v>
      </c>
      <c r="F17" s="268">
        <f t="shared" si="8"/>
        <v>28241.940000000002</v>
      </c>
      <c r="G17" s="346">
        <f>E17/E15</f>
        <v>0.10135120616800543</v>
      </c>
      <c r="H17" s="295">
        <f>F17/F15</f>
        <v>0.12264063274050692</v>
      </c>
      <c r="I17" s="242">
        <f t="shared" si="6"/>
        <v>0.22694275036992576</v>
      </c>
      <c r="J17" s="244"/>
      <c r="K17" s="267">
        <f t="shared" si="9"/>
        <v>2875.8519999999994</v>
      </c>
      <c r="L17" s="268">
        <f t="shared" si="9"/>
        <v>3475.3789999999999</v>
      </c>
      <c r="M17" s="345">
        <f>K17/K15</f>
        <v>4.80924114814534E-2</v>
      </c>
      <c r="N17" s="295">
        <f>L17/L15</f>
        <v>5.3882793966727849E-2</v>
      </c>
      <c r="O17" s="242">
        <f t="shared" si="1"/>
        <v>0.20846935099580946</v>
      </c>
      <c r="P17" s="244"/>
      <c r="Q17" s="335">
        <f t="shared" si="2"/>
        <v>1.2493850502256045</v>
      </c>
      <c r="R17" s="336">
        <f t="shared" si="3"/>
        <v>1.2305737495370359</v>
      </c>
      <c r="S17" s="242">
        <f t="shared" si="4"/>
        <v>-1.505644771815688E-2</v>
      </c>
    </row>
    <row r="18" spans="1:19" ht="24" customHeight="1" thickBot="1" x14ac:dyDescent="0.3">
      <c r="A18" s="15"/>
      <c r="B18" s="246" t="s">
        <v>36</v>
      </c>
      <c r="C18" s="246"/>
      <c r="D18" s="247"/>
      <c r="E18" s="291">
        <f>E10+E14</f>
        <v>21905.71</v>
      </c>
      <c r="F18" s="292">
        <f>F10+F14</f>
        <v>32435.610000000004</v>
      </c>
      <c r="G18" s="347">
        <f>E18/E15</f>
        <v>9.6453063995029051E-2</v>
      </c>
      <c r="H18" s="301">
        <f>F18/F15</f>
        <v>0.14085164594657143</v>
      </c>
      <c r="I18" s="283">
        <f t="shared" si="6"/>
        <v>0.48069202048233112</v>
      </c>
      <c r="J18" s="244"/>
      <c r="K18" s="291">
        <f t="shared" si="9"/>
        <v>1724.3799999999992</v>
      </c>
      <c r="L18" s="292">
        <f t="shared" si="9"/>
        <v>2796.7789999999995</v>
      </c>
      <c r="M18" s="347">
        <f>K18/K15</f>
        <v>2.8836530012806148E-2</v>
      </c>
      <c r="N18" s="301">
        <f>L18/L15</f>
        <v>4.3361678432041834E-2</v>
      </c>
      <c r="O18" s="283">
        <f t="shared" si="1"/>
        <v>0.62190410466370571</v>
      </c>
      <c r="P18" s="244"/>
      <c r="Q18" s="339">
        <f t="shared" si="2"/>
        <v>0.78718288519294699</v>
      </c>
      <c r="R18" s="340">
        <f t="shared" si="3"/>
        <v>0.86225571216326724</v>
      </c>
      <c r="S18" s="250">
        <f t="shared" si="4"/>
        <v>9.5368977632077315E-2</v>
      </c>
    </row>
    <row r="19" spans="1:19" ht="6.75" customHeight="1" x14ac:dyDescent="0.25">
      <c r="Q19" s="259"/>
      <c r="R19" s="259"/>
    </row>
  </sheetData>
  <mergeCells count="11">
    <mergeCell ref="A4:D6"/>
    <mergeCell ref="E4:F4"/>
    <mergeCell ref="G4:H4"/>
    <mergeCell ref="M4:N4"/>
    <mergeCell ref="Q4:R4"/>
    <mergeCell ref="E5:F5"/>
    <mergeCell ref="G5:H5"/>
    <mergeCell ref="K5:L5"/>
    <mergeCell ref="M5:N5"/>
    <mergeCell ref="Q5:R5"/>
    <mergeCell ref="K4:L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I17:I18 O17:O18 O13:O14 O9:O10 S9:S10 S17:S18 S13:S1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17" id="{61E8918D-EEF9-4FC0-AF13-9957D7A7C44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  <x14:conditionalFormatting xmlns:xm="http://schemas.microsoft.com/office/excel/2006/main">
          <x14:cfRule type="iconSet" priority="245" id="{F814DC98-662A-407F-BF95-DB3D2F25B9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46" id="{F6525144-5EFD-421F-96F9-446DF505F32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7">
    <pageSetUpPr fitToPage="1"/>
  </sheetPr>
  <dimension ref="A1:Q96"/>
  <sheetViews>
    <sheetView showGridLines="0" zoomScaleNormal="100" workbookViewId="0">
      <selection activeCell="J99" sqref="J99"/>
    </sheetView>
  </sheetViews>
  <sheetFormatPr defaultRowHeight="15" x14ac:dyDescent="0.25"/>
  <cols>
    <col min="1" max="1" width="33.140625" customWidth="1"/>
    <col min="2" max="5" width="9.7109375" customWidth="1"/>
    <col min="6" max="6" width="10.85546875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41" customWidth="1"/>
    <col min="16" max="16" width="10.85546875" customWidth="1"/>
    <col min="17" max="17" width="1.85546875" customWidth="1"/>
  </cols>
  <sheetData>
    <row r="1" spans="1:17" ht="15.75" x14ac:dyDescent="0.25">
      <c r="A1" s="6" t="s">
        <v>31</v>
      </c>
    </row>
    <row r="3" spans="1:17" ht="8.25" customHeight="1" thickBot="1" x14ac:dyDescent="0.3"/>
    <row r="4" spans="1:17" x14ac:dyDescent="0.25">
      <c r="A4" s="437" t="s">
        <v>3</v>
      </c>
      <c r="B4" s="425" t="s">
        <v>1</v>
      </c>
      <c r="C4" s="421"/>
      <c r="D4" s="425" t="s">
        <v>104</v>
      </c>
      <c r="E4" s="421"/>
      <c r="F4" s="176" t="s">
        <v>0</v>
      </c>
      <c r="H4" s="435" t="s">
        <v>19</v>
      </c>
      <c r="I4" s="436"/>
      <c r="J4" s="425" t="s">
        <v>13</v>
      </c>
      <c r="K4" s="426"/>
      <c r="L4" s="176" t="s">
        <v>0</v>
      </c>
      <c r="N4" s="433" t="s">
        <v>22</v>
      </c>
      <c r="O4" s="421"/>
      <c r="P4" s="176" t="s">
        <v>0</v>
      </c>
    </row>
    <row r="5" spans="1:17" x14ac:dyDescent="0.25">
      <c r="A5" s="438"/>
      <c r="B5" s="428" t="s">
        <v>56</v>
      </c>
      <c r="C5" s="430"/>
      <c r="D5" s="428" t="str">
        <f>B5</f>
        <v>jan</v>
      </c>
      <c r="E5" s="430"/>
      <c r="F5" s="177" t="s">
        <v>126</v>
      </c>
      <c r="H5" s="431" t="str">
        <f>B5</f>
        <v>jan</v>
      </c>
      <c r="I5" s="430"/>
      <c r="J5" s="428" t="str">
        <f>B5</f>
        <v>jan</v>
      </c>
      <c r="K5" s="429"/>
      <c r="L5" s="177" t="str">
        <f>F5</f>
        <v>2022 / 2021</v>
      </c>
      <c r="N5" s="431" t="str">
        <f>B5</f>
        <v>jan</v>
      </c>
      <c r="O5" s="429"/>
      <c r="P5" s="177" t="str">
        <f>L5</f>
        <v>2022 / 2021</v>
      </c>
    </row>
    <row r="6" spans="1:17" ht="19.5" customHeight="1" thickBot="1" x14ac:dyDescent="0.3">
      <c r="A6" s="439"/>
      <c r="B6" s="120">
        <v>2021</v>
      </c>
      <c r="C6" s="180">
        <v>2022</v>
      </c>
      <c r="D6" s="120">
        <f>B6</f>
        <v>2021</v>
      </c>
      <c r="E6" s="180">
        <f>C6</f>
        <v>2022</v>
      </c>
      <c r="F6" s="177" t="s">
        <v>1</v>
      </c>
      <c r="H6" s="31">
        <f>B6</f>
        <v>2021</v>
      </c>
      <c r="I6" s="180">
        <f>C6</f>
        <v>2022</v>
      </c>
      <c r="J6" s="120">
        <f>B6</f>
        <v>2021</v>
      </c>
      <c r="K6" s="180">
        <f>C6</f>
        <v>2022</v>
      </c>
      <c r="L6" s="358">
        <v>1000</v>
      </c>
      <c r="N6" s="31">
        <f>B6</f>
        <v>2021</v>
      </c>
      <c r="O6" s="180">
        <f>C6</f>
        <v>2022</v>
      </c>
      <c r="P6" s="178"/>
    </row>
    <row r="7" spans="1:17" ht="20.100000000000001" customHeight="1" x14ac:dyDescent="0.25">
      <c r="A7" s="14" t="s">
        <v>153</v>
      </c>
      <c r="B7" s="25">
        <v>30849.329999999998</v>
      </c>
      <c r="C7" s="195">
        <v>27430.979999999996</v>
      </c>
      <c r="D7" s="294">
        <f>B7/$B$33</f>
        <v>0.1358327304019715</v>
      </c>
      <c r="E7" s="344">
        <f>C7/$C$33</f>
        <v>0.11911903870244697</v>
      </c>
      <c r="F7" s="67">
        <f>(C7-B7)/B7</f>
        <v>-0.11080791706011127</v>
      </c>
      <c r="G7" s="1"/>
      <c r="H7" s="25">
        <v>8386.9900000000016</v>
      </c>
      <c r="I7" s="195">
        <v>7643.4760000000006</v>
      </c>
      <c r="J7" s="294">
        <f t="shared" ref="J7:J32" si="0">H7/$H$33</f>
        <v>0.1402542878322095</v>
      </c>
      <c r="K7" s="344">
        <f>I7/$I$33</f>
        <v>0.11850559104420819</v>
      </c>
      <c r="L7" s="67">
        <f>(I7-H7)/H7</f>
        <v>-8.8650874747674774E-2</v>
      </c>
      <c r="M7" s="1"/>
      <c r="N7" s="48">
        <f t="shared" ref="N7:N33" si="1">(H7/B7)*10</f>
        <v>2.7186943768308751</v>
      </c>
      <c r="O7" s="197">
        <f t="shared" ref="O7:O33" si="2">(I7/C7)*10</f>
        <v>2.7864392741345738</v>
      </c>
      <c r="P7" s="67">
        <f>(O7-N7)/N7</f>
        <v>2.4918173179387493E-2</v>
      </c>
      <c r="Q7" s="4"/>
    </row>
    <row r="8" spans="1:17" ht="20.100000000000001" customHeight="1" x14ac:dyDescent="0.25">
      <c r="A8" s="14" t="s">
        <v>154</v>
      </c>
      <c r="B8" s="25">
        <v>19398.310000000001</v>
      </c>
      <c r="C8" s="188">
        <v>14673.599999999997</v>
      </c>
      <c r="D8" s="294">
        <f t="shared" ref="D8:D32" si="3">B8/$B$33</f>
        <v>8.5412727358547755E-2</v>
      </c>
      <c r="E8" s="295">
        <f t="shared" ref="E8:E32" si="4">C8/$C$33</f>
        <v>6.3720112307479565E-2</v>
      </c>
      <c r="F8" s="67">
        <f t="shared" ref="F8:F33" si="5">(C8-B8)/B8</f>
        <v>-0.24356297017626816</v>
      </c>
      <c r="G8" s="1"/>
      <c r="H8" s="25">
        <v>6289.7900000000009</v>
      </c>
      <c r="I8" s="188">
        <v>6778.1319999999996</v>
      </c>
      <c r="J8" s="294">
        <f t="shared" si="0"/>
        <v>0.10518314878927397</v>
      </c>
      <c r="K8" s="295">
        <f t="shared" ref="K8:K32" si="6">I8/$I$33</f>
        <v>0.1050891687022581</v>
      </c>
      <c r="L8" s="67">
        <f t="shared" ref="L8:L33" si="7">(I8-H8)/H8</f>
        <v>7.7640429966660041E-2</v>
      </c>
      <c r="M8" s="1"/>
      <c r="N8" s="48">
        <f t="shared" si="1"/>
        <v>3.2424422539901676</v>
      </c>
      <c r="O8" s="191">
        <f t="shared" si="2"/>
        <v>4.6192699814633089</v>
      </c>
      <c r="P8" s="67">
        <f t="shared" ref="P8:P33" si="8">(O8-N8)/N8</f>
        <v>0.42462675342292044</v>
      </c>
      <c r="Q8" s="4"/>
    </row>
    <row r="9" spans="1:17" s="13" customFormat="1" ht="20.100000000000001" customHeight="1" x14ac:dyDescent="0.25">
      <c r="A9" s="376" t="s">
        <v>155</v>
      </c>
      <c r="B9" s="304">
        <v>12612.43</v>
      </c>
      <c r="C9" s="305">
        <v>12807.93</v>
      </c>
      <c r="D9" s="294">
        <f t="shared" si="3"/>
        <v>5.5533809126607853E-2</v>
      </c>
      <c r="E9" s="295">
        <f t="shared" si="4"/>
        <v>5.5618439784806517E-2</v>
      </c>
      <c r="F9" s="67">
        <f t="shared" si="5"/>
        <v>1.5500581569134576E-2</v>
      </c>
      <c r="G9" s="8"/>
      <c r="H9" s="304">
        <v>4246.5459999999994</v>
      </c>
      <c r="I9" s="305">
        <v>4970.0679999999984</v>
      </c>
      <c r="J9" s="294">
        <f t="shared" si="0"/>
        <v>7.1014307275520494E-2</v>
      </c>
      <c r="K9" s="295">
        <f t="shared" si="6"/>
        <v>7.7056674982678749E-2</v>
      </c>
      <c r="L9" s="67">
        <f t="shared" si="7"/>
        <v>0.17037893855382683</v>
      </c>
      <c r="M9" s="8"/>
      <c r="N9" s="377">
        <f t="shared" si="1"/>
        <v>3.3669530772420537</v>
      </c>
      <c r="O9" s="322">
        <f t="shared" si="2"/>
        <v>3.8804615578005173</v>
      </c>
      <c r="P9" s="67">
        <f t="shared" si="8"/>
        <v>0.15251429668841412</v>
      </c>
      <c r="Q9" s="379"/>
    </row>
    <row r="10" spans="1:17" s="13" customFormat="1" ht="20.100000000000001" customHeight="1" x14ac:dyDescent="0.25">
      <c r="A10" s="376" t="s">
        <v>156</v>
      </c>
      <c r="B10" s="304">
        <v>9223.4500000000007</v>
      </c>
      <c r="C10" s="305">
        <v>14007.64</v>
      </c>
      <c r="D10" s="294">
        <f t="shared" si="3"/>
        <v>4.0611786292475853E-2</v>
      </c>
      <c r="E10" s="295">
        <f t="shared" si="4"/>
        <v>6.082818081198501E-2</v>
      </c>
      <c r="F10" s="67">
        <f t="shared" si="5"/>
        <v>0.51869853471314942</v>
      </c>
      <c r="G10" s="8"/>
      <c r="H10" s="304">
        <v>2960.7090000000007</v>
      </c>
      <c r="I10" s="305">
        <v>4485.0030000000006</v>
      </c>
      <c r="J10" s="294">
        <f t="shared" si="0"/>
        <v>4.9511461474666493E-2</v>
      </c>
      <c r="K10" s="295">
        <f t="shared" si="6"/>
        <v>6.953615493134889E-2</v>
      </c>
      <c r="L10" s="67">
        <f t="shared" si="7"/>
        <v>0.51484087088599373</v>
      </c>
      <c r="M10" s="8"/>
      <c r="N10" s="377">
        <f t="shared" si="1"/>
        <v>3.2099799966390026</v>
      </c>
      <c r="O10" s="322">
        <f t="shared" si="2"/>
        <v>3.201826289082244</v>
      </c>
      <c r="P10" s="67">
        <f t="shared" si="8"/>
        <v>-2.5401116409746799E-3</v>
      </c>
      <c r="Q10" s="379"/>
    </row>
    <row r="11" spans="1:17" ht="20.100000000000001" customHeight="1" x14ac:dyDescent="0.25">
      <c r="A11" s="14" t="s">
        <v>157</v>
      </c>
      <c r="B11" s="25">
        <v>17082.07</v>
      </c>
      <c r="C11" s="188">
        <v>14012.94</v>
      </c>
      <c r="D11" s="294">
        <f t="shared" si="3"/>
        <v>7.5214087599879978E-2</v>
      </c>
      <c r="E11" s="295">
        <f t="shared" si="4"/>
        <v>6.0851196063540842E-2</v>
      </c>
      <c r="F11" s="67">
        <f t="shared" si="5"/>
        <v>-0.17966967703562856</v>
      </c>
      <c r="G11" s="1"/>
      <c r="H11" s="25">
        <v>4755.75</v>
      </c>
      <c r="I11" s="188">
        <v>4126.3970000000008</v>
      </c>
      <c r="J11" s="294">
        <f t="shared" si="0"/>
        <v>7.9529644050849016E-2</v>
      </c>
      <c r="K11" s="295">
        <f t="shared" si="6"/>
        <v>6.3976274062749416E-2</v>
      </c>
      <c r="L11" s="67">
        <f t="shared" si="7"/>
        <v>-0.13233517321137553</v>
      </c>
      <c r="M11" s="1"/>
      <c r="N11" s="48">
        <f t="shared" si="1"/>
        <v>2.7840595431349948</v>
      </c>
      <c r="O11" s="191">
        <f t="shared" si="2"/>
        <v>2.94470468010282</v>
      </c>
      <c r="P11" s="67">
        <f t="shared" si="8"/>
        <v>5.7701760497166132E-2</v>
      </c>
      <c r="Q11" s="4"/>
    </row>
    <row r="12" spans="1:17" ht="20.100000000000001" customHeight="1" x14ac:dyDescent="0.25">
      <c r="A12" s="14" t="s">
        <v>158</v>
      </c>
      <c r="B12" s="25">
        <v>8268.1600000000017</v>
      </c>
      <c r="C12" s="188">
        <v>10597.9</v>
      </c>
      <c r="D12" s="294">
        <f t="shared" si="3"/>
        <v>3.6405547485159805E-2</v>
      </c>
      <c r="E12" s="295">
        <f t="shared" si="4"/>
        <v>4.6021383861045539E-2</v>
      </c>
      <c r="F12" s="67">
        <f t="shared" si="5"/>
        <v>0.28177248626054618</v>
      </c>
      <c r="G12" s="1"/>
      <c r="H12" s="25">
        <v>3429.4920000000002</v>
      </c>
      <c r="I12" s="188">
        <v>3915.5109999999995</v>
      </c>
      <c r="J12" s="294">
        <f t="shared" si="0"/>
        <v>5.7350844353726393E-2</v>
      </c>
      <c r="K12" s="295">
        <f t="shared" si="6"/>
        <v>6.0706666089498887E-2</v>
      </c>
      <c r="L12" s="67">
        <f t="shared" si="7"/>
        <v>0.14171749052046173</v>
      </c>
      <c r="M12" s="1"/>
      <c r="N12" s="48">
        <f t="shared" si="1"/>
        <v>4.1478297468844332</v>
      </c>
      <c r="O12" s="191">
        <f t="shared" si="2"/>
        <v>3.6946102529746456</v>
      </c>
      <c r="P12" s="67">
        <f t="shared" si="8"/>
        <v>-0.10926665788300861</v>
      </c>
      <c r="Q12" s="4"/>
    </row>
    <row r="13" spans="1:17" ht="20.100000000000001" customHeight="1" x14ac:dyDescent="0.25">
      <c r="A13" s="14" t="s">
        <v>159</v>
      </c>
      <c r="B13" s="25">
        <v>18098.649999999998</v>
      </c>
      <c r="C13" s="188">
        <v>15439.99</v>
      </c>
      <c r="D13" s="294">
        <f t="shared" si="3"/>
        <v>7.9690192496551501E-2</v>
      </c>
      <c r="E13" s="295">
        <f t="shared" si="4"/>
        <v>6.7048161107455678E-2</v>
      </c>
      <c r="F13" s="67">
        <f t="shared" si="5"/>
        <v>-0.1468982493169379</v>
      </c>
      <c r="G13" s="1"/>
      <c r="H13" s="25">
        <v>4118.3050000000003</v>
      </c>
      <c r="I13" s="188">
        <v>3795.2130000000002</v>
      </c>
      <c r="J13" s="294">
        <f t="shared" si="0"/>
        <v>6.8869753612538873E-2</v>
      </c>
      <c r="K13" s="295">
        <f t="shared" si="6"/>
        <v>5.8841547968968892E-2</v>
      </c>
      <c r="L13" s="67">
        <f t="shared" si="7"/>
        <v>-7.8452664384983647E-2</v>
      </c>
      <c r="M13" s="1"/>
      <c r="N13" s="48">
        <f t="shared" si="1"/>
        <v>2.2754763476833912</v>
      </c>
      <c r="O13" s="191">
        <f t="shared" si="2"/>
        <v>2.4580410997675517</v>
      </c>
      <c r="P13" s="67">
        <f t="shared" si="8"/>
        <v>8.0231443526110613E-2</v>
      </c>
      <c r="Q13" s="4"/>
    </row>
    <row r="14" spans="1:17" ht="20.100000000000001" customHeight="1" x14ac:dyDescent="0.25">
      <c r="A14" s="14" t="s">
        <v>160</v>
      </c>
      <c r="B14" s="25">
        <v>8653.5299999999988</v>
      </c>
      <c r="C14" s="188">
        <v>9036.85</v>
      </c>
      <c r="D14" s="294">
        <f t="shared" si="3"/>
        <v>3.8102370700283356E-2</v>
      </c>
      <c r="E14" s="295">
        <f t="shared" si="4"/>
        <v>3.9242523777794601E-2</v>
      </c>
      <c r="F14" s="67">
        <f t="shared" si="5"/>
        <v>4.429637384974705E-2</v>
      </c>
      <c r="G14" s="1"/>
      <c r="H14" s="25">
        <v>2717.5150000000003</v>
      </c>
      <c r="I14" s="188">
        <v>3644.0829999999992</v>
      </c>
      <c r="J14" s="294">
        <f t="shared" si="0"/>
        <v>4.5444567240255057E-2</v>
      </c>
      <c r="K14" s="295">
        <f t="shared" si="6"/>
        <v>5.6498405925412887E-2</v>
      </c>
      <c r="L14" s="67">
        <f t="shared" si="7"/>
        <v>0.34096150343236331</v>
      </c>
      <c r="M14" s="1"/>
      <c r="N14" s="48">
        <f t="shared" si="1"/>
        <v>3.1403542831653679</v>
      </c>
      <c r="O14" s="191">
        <f t="shared" si="2"/>
        <v>4.032470385145265</v>
      </c>
      <c r="P14" s="67">
        <f t="shared" si="8"/>
        <v>0.28408135564904324</v>
      </c>
      <c r="Q14" s="4"/>
    </row>
    <row r="15" spans="1:17" ht="20.100000000000001" customHeight="1" x14ac:dyDescent="0.25">
      <c r="A15" s="14" t="s">
        <v>161</v>
      </c>
      <c r="B15" s="25">
        <v>14999.969999999992</v>
      </c>
      <c r="C15" s="188">
        <v>30974.750000000004</v>
      </c>
      <c r="D15" s="294">
        <f t="shared" si="3"/>
        <v>6.6046390020388104E-2</v>
      </c>
      <c r="E15" s="295">
        <f t="shared" si="4"/>
        <v>0.1345078609677314</v>
      </c>
      <c r="F15" s="67">
        <f t="shared" si="5"/>
        <v>1.0649874633082612</v>
      </c>
      <c r="G15" s="1"/>
      <c r="H15" s="25">
        <v>1769.825</v>
      </c>
      <c r="I15" s="188">
        <v>3449.7990000000004</v>
      </c>
      <c r="J15" s="294">
        <f t="shared" si="0"/>
        <v>2.9596499454827074E-2</v>
      </c>
      <c r="K15" s="295">
        <f t="shared" si="6"/>
        <v>5.3486197834430094E-2</v>
      </c>
      <c r="L15" s="67">
        <f t="shared" si="7"/>
        <v>0.94923170369951848</v>
      </c>
      <c r="M15" s="1"/>
      <c r="N15" s="48">
        <f t="shared" si="1"/>
        <v>1.1798856931047204</v>
      </c>
      <c r="O15" s="191">
        <f t="shared" si="2"/>
        <v>1.1137455508115481</v>
      </c>
      <c r="P15" s="67">
        <f t="shared" si="8"/>
        <v>-5.6056398242386327E-2</v>
      </c>
      <c r="Q15" s="4"/>
    </row>
    <row r="16" spans="1:17" ht="20.100000000000001" customHeight="1" x14ac:dyDescent="0.25">
      <c r="A16" s="14" t="s">
        <v>162</v>
      </c>
      <c r="B16" s="25">
        <v>9701.92</v>
      </c>
      <c r="C16" s="188">
        <v>8195.8799999999992</v>
      </c>
      <c r="D16" s="294">
        <f t="shared" si="3"/>
        <v>4.2718538254850121E-2</v>
      </c>
      <c r="E16" s="295">
        <f t="shared" si="4"/>
        <v>3.5590611305925314E-2</v>
      </c>
      <c r="F16" s="67">
        <f t="shared" si="5"/>
        <v>-0.15523112950838605</v>
      </c>
      <c r="G16" s="1"/>
      <c r="H16" s="25">
        <v>3600.2949999999996</v>
      </c>
      <c r="I16" s="188">
        <v>2901.2010000000005</v>
      </c>
      <c r="J16" s="294">
        <f t="shared" si="0"/>
        <v>6.0207155512390559E-2</v>
      </c>
      <c r="K16" s="295">
        <f t="shared" si="6"/>
        <v>4.4980652682503078E-2</v>
      </c>
      <c r="L16" s="67">
        <f t="shared" si="7"/>
        <v>-0.19417686606236412</v>
      </c>
      <c r="M16" s="1"/>
      <c r="N16" s="48">
        <f t="shared" si="1"/>
        <v>3.7109097992974585</v>
      </c>
      <c r="O16" s="191">
        <f t="shared" si="2"/>
        <v>3.5398285480021681</v>
      </c>
      <c r="P16" s="67">
        <f t="shared" si="8"/>
        <v>-4.6102239221141705E-2</v>
      </c>
      <c r="Q16" s="4"/>
    </row>
    <row r="17" spans="1:17" ht="20.100000000000001" customHeight="1" x14ac:dyDescent="0.25">
      <c r="A17" s="14" t="s">
        <v>163</v>
      </c>
      <c r="B17" s="25">
        <v>7693.57</v>
      </c>
      <c r="C17" s="188">
        <v>9821.9599999999991</v>
      </c>
      <c r="D17" s="294">
        <f t="shared" si="3"/>
        <v>3.3875569409082658E-2</v>
      </c>
      <c r="E17" s="295">
        <f t="shared" si="4"/>
        <v>4.2651864183266004E-2</v>
      </c>
      <c r="F17" s="67">
        <f t="shared" si="5"/>
        <v>0.27664530250585873</v>
      </c>
      <c r="G17" s="1"/>
      <c r="H17" s="25">
        <v>1759.7869999999998</v>
      </c>
      <c r="I17" s="188">
        <v>2224.3399999999997</v>
      </c>
      <c r="J17" s="294">
        <f t="shared" si="0"/>
        <v>2.942863559171769E-2</v>
      </c>
      <c r="K17" s="295">
        <f t="shared" si="6"/>
        <v>3.4486498862987727E-2</v>
      </c>
      <c r="L17" s="67">
        <f t="shared" si="7"/>
        <v>0.26398251606586476</v>
      </c>
      <c r="M17" s="1"/>
      <c r="N17" s="48">
        <f t="shared" si="1"/>
        <v>2.2873477462348428</v>
      </c>
      <c r="O17" s="191">
        <f t="shared" si="2"/>
        <v>2.2646600067603613</v>
      </c>
      <c r="P17" s="67">
        <f t="shared" si="8"/>
        <v>-9.918797660665014E-3</v>
      </c>
      <c r="Q17" s="4"/>
    </row>
    <row r="18" spans="1:17" ht="20.100000000000001" customHeight="1" x14ac:dyDescent="0.25">
      <c r="A18" s="14" t="s">
        <v>164</v>
      </c>
      <c r="B18" s="25">
        <v>11426.43</v>
      </c>
      <c r="C18" s="188">
        <v>9800.8499999999985</v>
      </c>
      <c r="D18" s="294">
        <f t="shared" si="3"/>
        <v>5.031173077817247E-2</v>
      </c>
      <c r="E18" s="295">
        <f t="shared" si="4"/>
        <v>4.2560194002069097E-2</v>
      </c>
      <c r="F18" s="67">
        <f t="shared" si="5"/>
        <v>-0.14226490688692808</v>
      </c>
      <c r="G18" s="1"/>
      <c r="H18" s="25">
        <v>2519.5030000000006</v>
      </c>
      <c r="I18" s="188">
        <v>2222.5249999999992</v>
      </c>
      <c r="J18" s="294">
        <f t="shared" si="0"/>
        <v>4.2133244341070554E-2</v>
      </c>
      <c r="K18" s="295">
        <f t="shared" si="6"/>
        <v>3.4458358832490439E-2</v>
      </c>
      <c r="L18" s="67">
        <f t="shared" si="7"/>
        <v>-0.11787165960905836</v>
      </c>
      <c r="M18" s="1"/>
      <c r="N18" s="48">
        <f t="shared" si="1"/>
        <v>2.2049782828057412</v>
      </c>
      <c r="O18" s="191">
        <f t="shared" si="2"/>
        <v>2.2676859660131514</v>
      </c>
      <c r="P18" s="67">
        <f t="shared" si="8"/>
        <v>2.8439138696467074E-2</v>
      </c>
      <c r="Q18" s="4"/>
    </row>
    <row r="19" spans="1:17" ht="20.100000000000001" customHeight="1" x14ac:dyDescent="0.25">
      <c r="A19" s="14" t="s">
        <v>165</v>
      </c>
      <c r="B19" s="25">
        <v>3471.8300000000004</v>
      </c>
      <c r="C19" s="188">
        <v>4495.2300000000005</v>
      </c>
      <c r="D19" s="294">
        <f t="shared" si="3"/>
        <v>1.5286819791271862E-2</v>
      </c>
      <c r="E19" s="295">
        <f t="shared" si="4"/>
        <v>1.9520537594588338E-2</v>
      </c>
      <c r="F19" s="67">
        <f t="shared" si="5"/>
        <v>0.29477249750131773</v>
      </c>
      <c r="G19" s="1"/>
      <c r="H19" s="25">
        <v>1398.9729999999997</v>
      </c>
      <c r="I19" s="188">
        <v>1128.4349999999999</v>
      </c>
      <c r="J19" s="294">
        <f t="shared" si="0"/>
        <v>2.3394800972874597E-2</v>
      </c>
      <c r="K19" s="295">
        <f t="shared" si="6"/>
        <v>1.7495424415536996E-2</v>
      </c>
      <c r="L19" s="67">
        <f t="shared" si="7"/>
        <v>-0.19338328902702184</v>
      </c>
      <c r="M19" s="1"/>
      <c r="N19" s="48">
        <f t="shared" si="1"/>
        <v>4.0294974120276619</v>
      </c>
      <c r="O19" s="191">
        <f t="shared" si="2"/>
        <v>2.5102942452332804</v>
      </c>
      <c r="P19" s="67">
        <f t="shared" si="8"/>
        <v>-0.37702050937164183</v>
      </c>
      <c r="Q19" s="4"/>
    </row>
    <row r="20" spans="1:17" ht="20.100000000000001" customHeight="1" x14ac:dyDescent="0.25">
      <c r="A20" s="14" t="s">
        <v>166</v>
      </c>
      <c r="B20" s="25">
        <v>5345.1900000000005</v>
      </c>
      <c r="C20" s="188">
        <v>4193.83</v>
      </c>
      <c r="D20" s="294">
        <f t="shared" si="3"/>
        <v>2.3535413969033175E-2</v>
      </c>
      <c r="E20" s="295">
        <f t="shared" si="4"/>
        <v>1.8211708006111459E-2</v>
      </c>
      <c r="F20" s="67">
        <f t="shared" si="5"/>
        <v>-0.21540113634875477</v>
      </c>
      <c r="G20" s="1"/>
      <c r="H20" s="25">
        <v>1199.8580000000002</v>
      </c>
      <c r="I20" s="188">
        <v>986.46600000000001</v>
      </c>
      <c r="J20" s="294">
        <f t="shared" si="0"/>
        <v>2.0065032781698702E-2</v>
      </c>
      <c r="K20" s="295">
        <f t="shared" si="6"/>
        <v>1.5294315881284362E-2</v>
      </c>
      <c r="L20" s="67">
        <f t="shared" si="7"/>
        <v>-0.17784771197925098</v>
      </c>
      <c r="M20" s="1"/>
      <c r="N20" s="48">
        <f t="shared" si="1"/>
        <v>2.244743404818164</v>
      </c>
      <c r="O20" s="191">
        <f t="shared" si="2"/>
        <v>2.352184041794732</v>
      </c>
      <c r="P20" s="67">
        <f t="shared" si="8"/>
        <v>4.7863215343880772E-2</v>
      </c>
      <c r="Q20" s="4"/>
    </row>
    <row r="21" spans="1:17" ht="20.100000000000001" customHeight="1" x14ac:dyDescent="0.25">
      <c r="A21" s="14" t="s">
        <v>167</v>
      </c>
      <c r="B21" s="25">
        <v>1519.36</v>
      </c>
      <c r="C21" s="188">
        <v>2048.7700000000004</v>
      </c>
      <c r="D21" s="294">
        <f t="shared" si="3"/>
        <v>6.6898962558843067E-3</v>
      </c>
      <c r="E21" s="295">
        <f t="shared" si="4"/>
        <v>8.8967843264226212E-3</v>
      </c>
      <c r="F21" s="67">
        <f t="shared" si="5"/>
        <v>0.34844276537489505</v>
      </c>
      <c r="G21" s="1"/>
      <c r="H21" s="25">
        <v>899.74499999999989</v>
      </c>
      <c r="I21" s="188">
        <v>977.32799999999997</v>
      </c>
      <c r="J21" s="294">
        <f t="shared" si="0"/>
        <v>1.504629124460519E-2</v>
      </c>
      <c r="K21" s="295">
        <f t="shared" si="6"/>
        <v>1.5152638967408793E-2</v>
      </c>
      <c r="L21" s="67">
        <f t="shared" si="7"/>
        <v>8.622776453328454E-2</v>
      </c>
      <c r="M21" s="1"/>
      <c r="N21" s="48">
        <f t="shared" si="1"/>
        <v>5.921868418281381</v>
      </c>
      <c r="O21" s="191">
        <f t="shared" si="2"/>
        <v>4.7703158480454118</v>
      </c>
      <c r="P21" s="67">
        <f t="shared" si="8"/>
        <v>-0.19445764223349088</v>
      </c>
      <c r="Q21" s="4"/>
    </row>
    <row r="22" spans="1:17" ht="20.100000000000001" customHeight="1" x14ac:dyDescent="0.25">
      <c r="A22" s="14" t="s">
        <v>168</v>
      </c>
      <c r="B22" s="25">
        <v>1377.87</v>
      </c>
      <c r="C22" s="188">
        <v>2093.5199999999995</v>
      </c>
      <c r="D22" s="294">
        <f t="shared" si="3"/>
        <v>6.0669014282956702E-3</v>
      </c>
      <c r="E22" s="295">
        <f t="shared" si="4"/>
        <v>9.0911112145591142E-3</v>
      </c>
      <c r="F22" s="67">
        <f t="shared" si="5"/>
        <v>0.5193886215680722</v>
      </c>
      <c r="G22" s="1"/>
      <c r="H22" s="25">
        <v>452.83</v>
      </c>
      <c r="I22" s="188">
        <v>793.26</v>
      </c>
      <c r="J22" s="294">
        <f t="shared" si="0"/>
        <v>7.5726034201852406E-3</v>
      </c>
      <c r="K22" s="295">
        <f t="shared" si="6"/>
        <v>1.229882126296054E-2</v>
      </c>
      <c r="L22" s="67">
        <f t="shared" si="7"/>
        <v>0.75178322990967916</v>
      </c>
      <c r="M22" s="1"/>
      <c r="N22" s="48">
        <f t="shared" si="1"/>
        <v>3.2864493747595929</v>
      </c>
      <c r="O22" s="191">
        <f t="shared" si="2"/>
        <v>3.7891207153502244</v>
      </c>
      <c r="P22" s="67">
        <f t="shared" si="8"/>
        <v>0.15295271074346078</v>
      </c>
      <c r="Q22" s="4"/>
    </row>
    <row r="23" spans="1:17" ht="20.100000000000001" customHeight="1" x14ac:dyDescent="0.25">
      <c r="A23" s="14" t="s">
        <v>169</v>
      </c>
      <c r="B23" s="25">
        <v>3334.51</v>
      </c>
      <c r="C23" s="188">
        <v>2614.5700000000002</v>
      </c>
      <c r="D23" s="294">
        <f t="shared" si="3"/>
        <v>1.4682185896830759E-2</v>
      </c>
      <c r="E23" s="295">
        <f t="shared" si="4"/>
        <v>1.1353770992514918E-2</v>
      </c>
      <c r="F23" s="67">
        <f t="shared" si="5"/>
        <v>-0.21590578525780399</v>
      </c>
      <c r="G23" s="1"/>
      <c r="H23" s="25">
        <v>733.98400000000004</v>
      </c>
      <c r="I23" s="188">
        <v>732.33100000000002</v>
      </c>
      <c r="J23" s="294">
        <f t="shared" si="0"/>
        <v>1.2274296642804682E-2</v>
      </c>
      <c r="K23" s="295">
        <f t="shared" si="6"/>
        <v>1.1354168966448776E-2</v>
      </c>
      <c r="L23" s="67">
        <f t="shared" si="7"/>
        <v>-2.2520926886689901E-3</v>
      </c>
      <c r="M23" s="1"/>
      <c r="N23" s="48">
        <f t="shared" si="1"/>
        <v>2.2011749852302138</v>
      </c>
      <c r="O23" s="191">
        <f t="shared" si="2"/>
        <v>2.8009615347839221</v>
      </c>
      <c r="P23" s="67">
        <f t="shared" si="8"/>
        <v>0.27248472001465096</v>
      </c>
      <c r="Q23" s="4"/>
    </row>
    <row r="24" spans="1:17" ht="20.100000000000001" customHeight="1" x14ac:dyDescent="0.25">
      <c r="A24" s="14" t="s">
        <v>170</v>
      </c>
      <c r="B24" s="25">
        <v>1336.61</v>
      </c>
      <c r="C24" s="188">
        <v>1291.28</v>
      </c>
      <c r="D24" s="294">
        <f t="shared" si="3"/>
        <v>5.8852294614689885E-3</v>
      </c>
      <c r="E24" s="295">
        <f t="shared" si="4"/>
        <v>5.6073837790591424E-3</v>
      </c>
      <c r="F24" s="67">
        <f t="shared" si="5"/>
        <v>-3.3914155961724014E-2</v>
      </c>
      <c r="G24" s="1"/>
      <c r="H24" s="25">
        <v>435.76900000000001</v>
      </c>
      <c r="I24" s="188">
        <v>731.77800000000002</v>
      </c>
      <c r="J24" s="294">
        <f t="shared" si="0"/>
        <v>7.2872950551215732E-3</v>
      </c>
      <c r="K24" s="295">
        <f t="shared" si="6"/>
        <v>1.1345595172032799E-2</v>
      </c>
      <c r="L24" s="67">
        <f t="shared" si="7"/>
        <v>0.67927961832989503</v>
      </c>
      <c r="M24" s="1"/>
      <c r="N24" s="48">
        <f t="shared" si="1"/>
        <v>3.2602554222996987</v>
      </c>
      <c r="O24" s="191">
        <f t="shared" si="2"/>
        <v>5.6670745306982218</v>
      </c>
      <c r="P24" s="67">
        <f t="shared" si="8"/>
        <v>0.7382302294281029</v>
      </c>
      <c r="Q24" s="4"/>
    </row>
    <row r="25" spans="1:17" ht="20.100000000000001" customHeight="1" x14ac:dyDescent="0.25">
      <c r="A25" s="14" t="s">
        <v>171</v>
      </c>
      <c r="B25" s="25">
        <v>4739.5299999999988</v>
      </c>
      <c r="C25" s="188">
        <v>2984.8299999999995</v>
      </c>
      <c r="D25" s="294">
        <f t="shared" si="3"/>
        <v>2.0868631530151737E-2</v>
      </c>
      <c r="E25" s="295">
        <f t="shared" si="4"/>
        <v>1.2961625151205856E-2</v>
      </c>
      <c r="F25" s="67">
        <f t="shared" si="5"/>
        <v>-0.37022658364858957</v>
      </c>
      <c r="G25" s="1"/>
      <c r="H25" s="25">
        <v>1123.4979999999998</v>
      </c>
      <c r="I25" s="188">
        <v>723.32199999999989</v>
      </c>
      <c r="J25" s="294">
        <f t="shared" si="0"/>
        <v>1.878807675589355E-2</v>
      </c>
      <c r="K25" s="295">
        <f t="shared" si="6"/>
        <v>1.1214492087798632E-2</v>
      </c>
      <c r="L25" s="67">
        <f t="shared" si="7"/>
        <v>-0.35618754995558516</v>
      </c>
      <c r="M25" s="1"/>
      <c r="N25" s="48">
        <f t="shared" si="1"/>
        <v>2.3704839931385604</v>
      </c>
      <c r="O25" s="191">
        <f t="shared" si="2"/>
        <v>2.4233272916715527</v>
      </c>
      <c r="P25" s="67">
        <f t="shared" si="8"/>
        <v>2.2292198000893011E-2</v>
      </c>
      <c r="Q25" s="4"/>
    </row>
    <row r="26" spans="1:17" ht="20.100000000000001" customHeight="1" x14ac:dyDescent="0.25">
      <c r="A26" s="14" t="s">
        <v>172</v>
      </c>
      <c r="B26" s="25">
        <v>91.969999999999985</v>
      </c>
      <c r="C26" s="188">
        <v>261.33</v>
      </c>
      <c r="D26" s="294">
        <f t="shared" si="3"/>
        <v>4.0495324258482495E-4</v>
      </c>
      <c r="E26" s="295">
        <f t="shared" si="4"/>
        <v>1.1348256017142105E-3</v>
      </c>
      <c r="F26" s="67">
        <f t="shared" si="5"/>
        <v>1.8414700445797547</v>
      </c>
      <c r="G26" s="1"/>
      <c r="H26" s="25">
        <v>195.898</v>
      </c>
      <c r="I26" s="188">
        <v>582.74800000000005</v>
      </c>
      <c r="J26" s="294">
        <f t="shared" si="0"/>
        <v>3.2759708164376215E-3</v>
      </c>
      <c r="K26" s="295">
        <f t="shared" si="6"/>
        <v>9.0350118414488697E-3</v>
      </c>
      <c r="L26" s="67">
        <f t="shared" si="7"/>
        <v>1.974752166944022</v>
      </c>
      <c r="M26" s="1"/>
      <c r="N26" s="48">
        <f t="shared" si="1"/>
        <v>21.300206589105144</v>
      </c>
      <c r="O26" s="191">
        <f t="shared" si="2"/>
        <v>22.299315042283709</v>
      </c>
      <c r="P26" s="67">
        <f t="shared" si="8"/>
        <v>4.6906045206603728E-2</v>
      </c>
      <c r="Q26" s="4"/>
    </row>
    <row r="27" spans="1:17" ht="20.100000000000001" customHeight="1" x14ac:dyDescent="0.25">
      <c r="A27" s="14" t="s">
        <v>173</v>
      </c>
      <c r="B27" s="25">
        <v>3088.9699999999993</v>
      </c>
      <c r="C27" s="188">
        <v>1481.79</v>
      </c>
      <c r="D27" s="294">
        <f t="shared" si="3"/>
        <v>1.3601048360848609E-2</v>
      </c>
      <c r="E27" s="295">
        <f t="shared" si="4"/>
        <v>6.4346735099839276E-3</v>
      </c>
      <c r="F27" s="67">
        <f t="shared" si="5"/>
        <v>-0.52029640948277245</v>
      </c>
      <c r="G27" s="1"/>
      <c r="H27" s="25">
        <v>881.20400000000006</v>
      </c>
      <c r="I27" s="188">
        <v>496.18099999999998</v>
      </c>
      <c r="J27" s="294">
        <f t="shared" si="0"/>
        <v>1.4736233077050803E-2</v>
      </c>
      <c r="K27" s="295">
        <f t="shared" si="6"/>
        <v>7.6928641719953405E-3</v>
      </c>
      <c r="L27" s="67">
        <f t="shared" si="7"/>
        <v>-0.43692833895443056</v>
      </c>
      <c r="M27" s="1"/>
      <c r="N27" s="48">
        <f t="shared" si="1"/>
        <v>2.8527437948571861</v>
      </c>
      <c r="O27" s="191">
        <f t="shared" si="2"/>
        <v>3.3485244197895785</v>
      </c>
      <c r="P27" s="67">
        <f t="shared" si="8"/>
        <v>0.17379079951945425</v>
      </c>
      <c r="Q27" s="4"/>
    </row>
    <row r="28" spans="1:17" ht="20.100000000000001" customHeight="1" x14ac:dyDescent="0.25">
      <c r="A28" s="14" t="s">
        <v>174</v>
      </c>
      <c r="B28" s="25">
        <v>275.77</v>
      </c>
      <c r="C28" s="188">
        <v>604.97</v>
      </c>
      <c r="D28" s="294">
        <f t="shared" si="3"/>
        <v>1.2142432935480828E-3</v>
      </c>
      <c r="E28" s="295">
        <f t="shared" si="4"/>
        <v>2.62708240259077E-3</v>
      </c>
      <c r="F28" s="67">
        <f t="shared" si="5"/>
        <v>1.193748413533017</v>
      </c>
      <c r="G28" s="1"/>
      <c r="H28" s="25">
        <v>116.50299999999997</v>
      </c>
      <c r="I28" s="188">
        <v>495.27899999999994</v>
      </c>
      <c r="J28" s="294">
        <f t="shared" si="0"/>
        <v>1.9482609726869705E-3</v>
      </c>
      <c r="K28" s="295">
        <f t="shared" si="6"/>
        <v>7.6788794295663881E-3</v>
      </c>
      <c r="L28" s="67">
        <f t="shared" si="7"/>
        <v>3.2512124151309414</v>
      </c>
      <c r="M28" s="1"/>
      <c r="N28" s="48">
        <f t="shared" si="1"/>
        <v>4.2246437248431654</v>
      </c>
      <c r="O28" s="191">
        <f t="shared" si="2"/>
        <v>8.1868357108616934</v>
      </c>
      <c r="P28" s="67">
        <f t="shared" si="8"/>
        <v>0.93787600661298831</v>
      </c>
      <c r="Q28" s="4"/>
    </row>
    <row r="29" spans="1:17" ht="20.100000000000001" customHeight="1" x14ac:dyDescent="0.25">
      <c r="A29" s="14" t="s">
        <v>175</v>
      </c>
      <c r="B29" s="25">
        <v>1682.4000000000003</v>
      </c>
      <c r="C29" s="188">
        <v>1478.6200000000001</v>
      </c>
      <c r="D29" s="294">
        <f t="shared" si="3"/>
        <v>7.4077779202425757E-3</v>
      </c>
      <c r="E29" s="295">
        <f t="shared" si="4"/>
        <v>6.4209077840533656E-3</v>
      </c>
      <c r="F29" s="67">
        <f t="shared" si="5"/>
        <v>-0.12112458392772239</v>
      </c>
      <c r="G29" s="1"/>
      <c r="H29" s="25">
        <v>611.09599999999989</v>
      </c>
      <c r="I29" s="188">
        <v>459.80300000000005</v>
      </c>
      <c r="J29" s="294">
        <f t="shared" si="0"/>
        <v>1.0219260339777662E-2</v>
      </c>
      <c r="K29" s="295">
        <f t="shared" si="6"/>
        <v>7.1288542384250388E-3</v>
      </c>
      <c r="L29" s="67">
        <f t="shared" si="7"/>
        <v>-0.24757648552764192</v>
      </c>
      <c r="M29" s="1"/>
      <c r="N29" s="48">
        <f t="shared" si="1"/>
        <v>3.6322872087494043</v>
      </c>
      <c r="O29" s="191">
        <f t="shared" si="2"/>
        <v>3.1096765903342307</v>
      </c>
      <c r="P29" s="67">
        <f t="shared" si="8"/>
        <v>-0.14387921119131664</v>
      </c>
      <c r="Q29" s="4"/>
    </row>
    <row r="30" spans="1:17" ht="20.100000000000001" customHeight="1" x14ac:dyDescent="0.25">
      <c r="A30" s="14" t="s">
        <v>176</v>
      </c>
      <c r="B30" s="25">
        <v>11878.980000000001</v>
      </c>
      <c r="C30" s="188">
        <v>5273.8000000000011</v>
      </c>
      <c r="D30" s="294">
        <f t="shared" si="3"/>
        <v>5.2304354350334731E-2</v>
      </c>
      <c r="E30" s="295">
        <f t="shared" si="4"/>
        <v>2.2901478048139915E-2</v>
      </c>
      <c r="F30" s="67">
        <f t="shared" si="5"/>
        <v>-0.55603932324155769</v>
      </c>
      <c r="G30" s="1"/>
      <c r="H30" s="25">
        <v>833.20000000000016</v>
      </c>
      <c r="I30" s="188">
        <v>385.92099999999999</v>
      </c>
      <c r="J30" s="294">
        <f t="shared" si="0"/>
        <v>1.3933469888696296E-2</v>
      </c>
      <c r="K30" s="295">
        <f t="shared" si="6"/>
        <v>5.9833766994717933E-3</v>
      </c>
      <c r="L30" s="67">
        <f t="shared" si="7"/>
        <v>-0.53682069131060983</v>
      </c>
      <c r="M30" s="1"/>
      <c r="N30" s="48">
        <f t="shared" si="1"/>
        <v>0.70140702316192138</v>
      </c>
      <c r="O30" s="191">
        <f t="shared" si="2"/>
        <v>0.73177026053320171</v>
      </c>
      <c r="P30" s="67">
        <f t="shared" si="8"/>
        <v>4.3289040982800231E-2</v>
      </c>
      <c r="Q30" s="4"/>
    </row>
    <row r="31" spans="1:17" ht="20.100000000000001" customHeight="1" x14ac:dyDescent="0.25">
      <c r="A31" s="14" t="s">
        <v>177</v>
      </c>
      <c r="B31" s="25">
        <v>3187.6000000000004</v>
      </c>
      <c r="C31" s="188">
        <v>3562.8399999999992</v>
      </c>
      <c r="D31" s="294">
        <f t="shared" si="3"/>
        <v>1.4035326259251803E-2</v>
      </c>
      <c r="E31" s="295">
        <f t="shared" si="4"/>
        <v>1.5471633745882434E-2</v>
      </c>
      <c r="F31" s="67">
        <f t="shared" si="5"/>
        <v>0.11771865980675079</v>
      </c>
      <c r="G31" s="1"/>
      <c r="H31" s="25">
        <v>364.49900000000008</v>
      </c>
      <c r="I31" s="188">
        <v>367.29200000000003</v>
      </c>
      <c r="J31" s="294">
        <f t="shared" si="0"/>
        <v>6.0954582824770901E-3</v>
      </c>
      <c r="K31" s="295">
        <f t="shared" si="6"/>
        <v>5.694549907111544E-3</v>
      </c>
      <c r="L31" s="67">
        <f t="shared" si="7"/>
        <v>7.6625724624757516E-3</v>
      </c>
      <c r="M31" s="1"/>
      <c r="N31" s="48">
        <f t="shared" si="1"/>
        <v>1.1434904003011672</v>
      </c>
      <c r="O31" s="191">
        <f t="shared" si="2"/>
        <v>1.0308967003850864</v>
      </c>
      <c r="P31" s="67">
        <f t="shared" si="8"/>
        <v>-9.8464927984027159E-2</v>
      </c>
      <c r="Q31" s="4"/>
    </row>
    <row r="32" spans="1:17" ht="20.100000000000001" customHeight="1" thickBot="1" x14ac:dyDescent="0.3">
      <c r="A32" s="14" t="s">
        <v>17</v>
      </c>
      <c r="B32" s="25">
        <f>B33-SUM(B7:B31)</f>
        <v>17774.229999999952</v>
      </c>
      <c r="C32" s="188">
        <f>C33-SUM(C7:C31)</f>
        <v>21095.43000000008</v>
      </c>
      <c r="D32" s="294">
        <f t="shared" si="3"/>
        <v>7.8261738316281998E-2</v>
      </c>
      <c r="E32" s="295">
        <f t="shared" si="4"/>
        <v>9.1606910967627506E-2</v>
      </c>
      <c r="F32" s="67">
        <f t="shared" si="5"/>
        <v>0.18685478920887921</v>
      </c>
      <c r="G32" s="1"/>
      <c r="H32" s="25">
        <f>H33-SUM(H7:H31)</f>
        <v>3996.8930000000037</v>
      </c>
      <c r="I32" s="188">
        <f>I33-SUM(I7:I31)</f>
        <v>5482.971999999987</v>
      </c>
      <c r="J32" s="294">
        <f t="shared" si="0"/>
        <v>6.6839400220644551E-2</v>
      </c>
      <c r="K32" s="295">
        <f t="shared" si="6"/>
        <v>8.5008815038974769E-2</v>
      </c>
      <c r="L32" s="67">
        <f t="shared" si="7"/>
        <v>0.37180855229298909</v>
      </c>
      <c r="M32" s="1"/>
      <c r="N32" s="48">
        <f t="shared" si="1"/>
        <v>2.2487010689070717</v>
      </c>
      <c r="O32" s="191">
        <f t="shared" si="2"/>
        <v>2.5991278679789724</v>
      </c>
      <c r="P32" s="67">
        <f t="shared" si="8"/>
        <v>0.15583520811960014</v>
      </c>
      <c r="Q32" s="4"/>
    </row>
    <row r="33" spans="1:17" ht="26.25" customHeight="1" thickBot="1" x14ac:dyDescent="0.3">
      <c r="A33" s="42" t="s">
        <v>18</v>
      </c>
      <c r="B33" s="43">
        <v>227112.63999999993</v>
      </c>
      <c r="C33" s="196">
        <v>230282.08000000005</v>
      </c>
      <c r="D33" s="349">
        <f>SUM(D7:D32)</f>
        <v>1.0000000000000002</v>
      </c>
      <c r="E33" s="350">
        <f>SUM(E7:E32)</f>
        <v>1</v>
      </c>
      <c r="F33" s="72">
        <f t="shared" si="5"/>
        <v>1.3955365936480328E-2</v>
      </c>
      <c r="G33" s="71"/>
      <c r="H33" s="43">
        <v>59798.456999999995</v>
      </c>
      <c r="I33" s="196">
        <v>64498.863999999987</v>
      </c>
      <c r="J33" s="349">
        <f>SUM(J7:J32)</f>
        <v>1.0000000000000004</v>
      </c>
      <c r="K33" s="350">
        <f>SUM(K7:K32)</f>
        <v>0.99999999999999989</v>
      </c>
      <c r="L33" s="72">
        <f t="shared" si="7"/>
        <v>7.8604151943251516E-2</v>
      </c>
      <c r="M33" s="71"/>
      <c r="N33" s="44">
        <f t="shared" si="1"/>
        <v>2.6329867417330894</v>
      </c>
      <c r="O33" s="198">
        <f t="shared" si="2"/>
        <v>2.8008633585383618</v>
      </c>
      <c r="P33" s="72">
        <f t="shared" si="8"/>
        <v>6.3759005749786754E-2</v>
      </c>
      <c r="Q33" s="4"/>
    </row>
    <row r="35" spans="1:17" ht="15.75" thickBot="1" x14ac:dyDescent="0.3">
      <c r="L35" s="16"/>
    </row>
    <row r="36" spans="1:17" x14ac:dyDescent="0.25">
      <c r="A36" s="437" t="s">
        <v>2</v>
      </c>
      <c r="B36" s="425" t="s">
        <v>1</v>
      </c>
      <c r="C36" s="421"/>
      <c r="D36" s="425" t="s">
        <v>104</v>
      </c>
      <c r="E36" s="421"/>
      <c r="F36" s="176" t="s">
        <v>0</v>
      </c>
      <c r="H36" s="435" t="s">
        <v>19</v>
      </c>
      <c r="I36" s="436"/>
      <c r="J36" s="425" t="s">
        <v>104</v>
      </c>
      <c r="K36" s="421"/>
      <c r="L36" s="176" t="s">
        <v>0</v>
      </c>
      <c r="N36" s="433" t="s">
        <v>22</v>
      </c>
      <c r="O36" s="421"/>
      <c r="P36" s="176" t="s">
        <v>0</v>
      </c>
    </row>
    <row r="37" spans="1:17" x14ac:dyDescent="0.25">
      <c r="A37" s="438"/>
      <c r="B37" s="428" t="str">
        <f>B5</f>
        <v>jan</v>
      </c>
      <c r="C37" s="430"/>
      <c r="D37" s="428" t="str">
        <f>B37</f>
        <v>jan</v>
      </c>
      <c r="E37" s="430"/>
      <c r="F37" s="177" t="str">
        <f>F5</f>
        <v>2022 / 2021</v>
      </c>
      <c r="H37" s="431" t="str">
        <f>B37</f>
        <v>jan</v>
      </c>
      <c r="I37" s="430"/>
      <c r="J37" s="428" t="str">
        <f>H37</f>
        <v>jan</v>
      </c>
      <c r="K37" s="430"/>
      <c r="L37" s="177" t="str">
        <f>F37</f>
        <v>2022 / 2021</v>
      </c>
      <c r="N37" s="431" t="str">
        <f>B37</f>
        <v>jan</v>
      </c>
      <c r="O37" s="429"/>
      <c r="P37" s="177" t="str">
        <f>L37</f>
        <v>2022 / 2021</v>
      </c>
    </row>
    <row r="38" spans="1:17" ht="19.5" customHeight="1" thickBot="1" x14ac:dyDescent="0.3">
      <c r="A38" s="439"/>
      <c r="B38" s="120">
        <f>B6</f>
        <v>2021</v>
      </c>
      <c r="C38" s="180">
        <f>C6</f>
        <v>2022</v>
      </c>
      <c r="D38" s="120">
        <f>B38</f>
        <v>2021</v>
      </c>
      <c r="E38" s="180">
        <f>C38</f>
        <v>2022</v>
      </c>
      <c r="F38" s="177" t="str">
        <f>F6</f>
        <v>HL</v>
      </c>
      <c r="H38" s="31">
        <f>B38</f>
        <v>2021</v>
      </c>
      <c r="I38" s="180">
        <f>C38</f>
        <v>2022</v>
      </c>
      <c r="J38" s="120">
        <f>B38</f>
        <v>2021</v>
      </c>
      <c r="K38" s="180">
        <f>C38</f>
        <v>2022</v>
      </c>
      <c r="L38" s="358">
        <f>L6</f>
        <v>1000</v>
      </c>
      <c r="N38" s="31">
        <f>B38</f>
        <v>2021</v>
      </c>
      <c r="O38" s="180">
        <f>C38</f>
        <v>2022</v>
      </c>
      <c r="P38" s="178"/>
    </row>
    <row r="39" spans="1:17" ht="20.100000000000001" customHeight="1" x14ac:dyDescent="0.25">
      <c r="A39" s="45" t="s">
        <v>153</v>
      </c>
      <c r="B39" s="25">
        <v>30849.329999999998</v>
      </c>
      <c r="C39" s="195">
        <v>27430.979999999996</v>
      </c>
      <c r="D39" s="345">
        <f>B39/$B$62</f>
        <v>0.2925250868230469</v>
      </c>
      <c r="E39" s="344">
        <f>C39/$C$62</f>
        <v>0.27005066887083667</v>
      </c>
      <c r="F39" s="67">
        <f>(C39-B39)/B39</f>
        <v>-0.11080791706011127</v>
      </c>
      <c r="H39" s="46">
        <v>8386.9900000000016</v>
      </c>
      <c r="I39" s="195">
        <v>7643.4760000000006</v>
      </c>
      <c r="J39" s="348">
        <f>H39/$H$62</f>
        <v>0.28022441234328033</v>
      </c>
      <c r="K39" s="344">
        <f>I39/$I$62</f>
        <v>0.26567336112806456</v>
      </c>
      <c r="L39" s="67">
        <f>(I39-H39)/H39</f>
        <v>-8.8650874747674774E-2</v>
      </c>
      <c r="N39" s="48">
        <f t="shared" ref="N39:N62" si="9">(H39/B39)*10</f>
        <v>2.7186943768308751</v>
      </c>
      <c r="O39" s="197">
        <f t="shared" ref="O39:O62" si="10">(I39/C39)*10</f>
        <v>2.7864392741345738</v>
      </c>
      <c r="P39" s="67">
        <f>(O39-N39)/N39</f>
        <v>2.4918173179387493E-2</v>
      </c>
    </row>
    <row r="40" spans="1:17" ht="20.100000000000001" customHeight="1" x14ac:dyDescent="0.25">
      <c r="A40" s="45" t="s">
        <v>158</v>
      </c>
      <c r="B40" s="25">
        <v>8268.1600000000017</v>
      </c>
      <c r="C40" s="188">
        <v>10597.9</v>
      </c>
      <c r="D40" s="345">
        <f t="shared" ref="D40:D61" si="11">B40/$B$62</f>
        <v>7.8401839581827032E-2</v>
      </c>
      <c r="E40" s="295">
        <f t="shared" ref="E40:E61" si="12">C40/$C$62</f>
        <v>0.10433349386810971</v>
      </c>
      <c r="F40" s="67">
        <f t="shared" ref="F40:F62" si="13">(C40-B40)/B40</f>
        <v>0.28177248626054618</v>
      </c>
      <c r="H40" s="25">
        <v>3429.4920000000002</v>
      </c>
      <c r="I40" s="188">
        <v>3915.5109999999995</v>
      </c>
      <c r="J40" s="345">
        <f t="shared" ref="J40:J62" si="14">H40/$H$62</f>
        <v>0.11458549257075315</v>
      </c>
      <c r="K40" s="295">
        <f t="shared" ref="K40:K62" si="15">I40/$I$62</f>
        <v>0.13609605994758259</v>
      </c>
      <c r="L40" s="67">
        <f t="shared" ref="L40:L62" si="16">(I40-H40)/H40</f>
        <v>0.14171749052046173</v>
      </c>
      <c r="N40" s="48">
        <f t="shared" si="9"/>
        <v>4.1478297468844332</v>
      </c>
      <c r="O40" s="191">
        <f t="shared" si="10"/>
        <v>3.6946102529746456</v>
      </c>
      <c r="P40" s="67">
        <f t="shared" ref="P40:P62" si="17">(O40-N40)/N40</f>
        <v>-0.10926665788300861</v>
      </c>
    </row>
    <row r="41" spans="1:17" ht="20.100000000000001" customHeight="1" x14ac:dyDescent="0.25">
      <c r="A41" s="45" t="s">
        <v>159</v>
      </c>
      <c r="B41" s="25">
        <v>18098.649999999998</v>
      </c>
      <c r="C41" s="188">
        <v>15439.99</v>
      </c>
      <c r="D41" s="345">
        <f t="shared" si="11"/>
        <v>0.1716182867708938</v>
      </c>
      <c r="E41" s="295">
        <f t="shared" si="12"/>
        <v>0.15200257616968224</v>
      </c>
      <c r="F41" s="67">
        <f t="shared" si="13"/>
        <v>-0.1468982493169379</v>
      </c>
      <c r="H41" s="25">
        <v>4118.3050000000003</v>
      </c>
      <c r="I41" s="188">
        <v>3795.2130000000002</v>
      </c>
      <c r="J41" s="345">
        <f t="shared" si="14"/>
        <v>0.13759997311018529</v>
      </c>
      <c r="K41" s="295">
        <f t="shared" si="15"/>
        <v>0.13191471967818374</v>
      </c>
      <c r="L41" s="67">
        <f t="shared" si="16"/>
        <v>-7.8452664384983647E-2</v>
      </c>
      <c r="N41" s="48">
        <f t="shared" si="9"/>
        <v>2.2754763476833912</v>
      </c>
      <c r="O41" s="191">
        <f t="shared" si="10"/>
        <v>2.4580410997675517</v>
      </c>
      <c r="P41" s="67">
        <f t="shared" si="17"/>
        <v>8.0231443526110613E-2</v>
      </c>
    </row>
    <row r="42" spans="1:17" ht="20.100000000000001" customHeight="1" x14ac:dyDescent="0.25">
      <c r="A42" s="45" t="s">
        <v>162</v>
      </c>
      <c r="B42" s="25">
        <v>9701.92</v>
      </c>
      <c r="C42" s="188">
        <v>8195.8799999999992</v>
      </c>
      <c r="D42" s="345">
        <f t="shared" si="11"/>
        <v>9.1997297521542787E-2</v>
      </c>
      <c r="E42" s="295">
        <f t="shared" si="12"/>
        <v>8.0686248759071419E-2</v>
      </c>
      <c r="F42" s="67">
        <f t="shared" si="13"/>
        <v>-0.15523112950838605</v>
      </c>
      <c r="H42" s="25">
        <v>3600.2949999999996</v>
      </c>
      <c r="I42" s="188">
        <v>2901.2010000000005</v>
      </c>
      <c r="J42" s="345">
        <f t="shared" si="14"/>
        <v>0.12029232783602342</v>
      </c>
      <c r="K42" s="295">
        <f t="shared" si="15"/>
        <v>0.10084048422185168</v>
      </c>
      <c r="L42" s="67">
        <f t="shared" si="16"/>
        <v>-0.19417686606236412</v>
      </c>
      <c r="N42" s="48">
        <f t="shared" si="9"/>
        <v>3.7109097992974585</v>
      </c>
      <c r="O42" s="191">
        <f t="shared" si="10"/>
        <v>3.5398285480021681</v>
      </c>
      <c r="P42" s="67">
        <f t="shared" si="17"/>
        <v>-4.6102239221141705E-2</v>
      </c>
    </row>
    <row r="43" spans="1:17" ht="20.100000000000001" customHeight="1" x14ac:dyDescent="0.25">
      <c r="A43" s="45" t="s">
        <v>163</v>
      </c>
      <c r="B43" s="25">
        <v>7693.57</v>
      </c>
      <c r="C43" s="188">
        <v>9821.9599999999991</v>
      </c>
      <c r="D43" s="345">
        <f t="shared" si="11"/>
        <v>7.2953358540661636E-2</v>
      </c>
      <c r="E43" s="295">
        <f t="shared" si="12"/>
        <v>9.6694571889979986E-2</v>
      </c>
      <c r="F43" s="67">
        <f t="shared" si="13"/>
        <v>0.27664530250585873</v>
      </c>
      <c r="H43" s="25">
        <v>1759.7869999999998</v>
      </c>
      <c r="I43" s="188">
        <v>2224.3399999999997</v>
      </c>
      <c r="J43" s="345">
        <f t="shared" si="14"/>
        <v>5.8797647061024763E-2</v>
      </c>
      <c r="K43" s="295">
        <f t="shared" si="15"/>
        <v>7.7314023631604126E-2</v>
      </c>
      <c r="L43" s="67">
        <f t="shared" si="16"/>
        <v>0.26398251606586476</v>
      </c>
      <c r="N43" s="48">
        <f t="shared" si="9"/>
        <v>2.2873477462348428</v>
      </c>
      <c r="O43" s="191">
        <f t="shared" si="10"/>
        <v>2.2646600067603613</v>
      </c>
      <c r="P43" s="67">
        <f t="shared" si="17"/>
        <v>-9.918797660665014E-3</v>
      </c>
    </row>
    <row r="44" spans="1:17" ht="20.100000000000001" customHeight="1" x14ac:dyDescent="0.25">
      <c r="A44" s="45" t="s">
        <v>164</v>
      </c>
      <c r="B44" s="25">
        <v>11426.43</v>
      </c>
      <c r="C44" s="188">
        <v>9800.8499999999985</v>
      </c>
      <c r="D44" s="345">
        <f t="shared" si="11"/>
        <v>0.10834975760664715</v>
      </c>
      <c r="E44" s="295">
        <f t="shared" si="12"/>
        <v>9.6486749580319026E-2</v>
      </c>
      <c r="F44" s="67">
        <f t="shared" si="13"/>
        <v>-0.14226490688692808</v>
      </c>
      <c r="H44" s="25">
        <v>2519.5030000000006</v>
      </c>
      <c r="I44" s="188">
        <v>2222.5249999999992</v>
      </c>
      <c r="J44" s="345">
        <f t="shared" si="14"/>
        <v>8.418112428560566E-2</v>
      </c>
      <c r="K44" s="295">
        <f t="shared" si="15"/>
        <v>7.7250937523863666E-2</v>
      </c>
      <c r="L44" s="67">
        <f t="shared" si="16"/>
        <v>-0.11787165960905836</v>
      </c>
      <c r="N44" s="48">
        <f t="shared" si="9"/>
        <v>2.2049782828057412</v>
      </c>
      <c r="O44" s="191">
        <f t="shared" si="10"/>
        <v>2.2676859660131514</v>
      </c>
      <c r="P44" s="67">
        <f t="shared" si="17"/>
        <v>2.8439138696467074E-2</v>
      </c>
    </row>
    <row r="45" spans="1:17" ht="20.100000000000001" customHeight="1" x14ac:dyDescent="0.25">
      <c r="A45" s="45" t="s">
        <v>165</v>
      </c>
      <c r="B45" s="25">
        <v>3471.8300000000004</v>
      </c>
      <c r="C45" s="188">
        <v>4495.2300000000005</v>
      </c>
      <c r="D45" s="345">
        <f t="shared" si="11"/>
        <v>3.2921213270591589E-2</v>
      </c>
      <c r="E45" s="295">
        <f t="shared" si="12"/>
        <v>4.4254338278408259E-2</v>
      </c>
      <c r="F45" s="67">
        <f t="shared" si="13"/>
        <v>0.29477249750131773</v>
      </c>
      <c r="H45" s="25">
        <v>1398.9729999999997</v>
      </c>
      <c r="I45" s="188">
        <v>1128.4349999999999</v>
      </c>
      <c r="J45" s="345">
        <f t="shared" si="14"/>
        <v>4.6742202722206153E-2</v>
      </c>
      <c r="K45" s="295">
        <f t="shared" si="15"/>
        <v>3.9222353712440185E-2</v>
      </c>
      <c r="L45" s="67">
        <f t="shared" si="16"/>
        <v>-0.19338328902702184</v>
      </c>
      <c r="N45" s="48">
        <f t="shared" si="9"/>
        <v>4.0294974120276619</v>
      </c>
      <c r="O45" s="191">
        <f t="shared" si="10"/>
        <v>2.5102942452332804</v>
      </c>
      <c r="P45" s="67">
        <f t="shared" si="17"/>
        <v>-0.37702050937164183</v>
      </c>
    </row>
    <row r="46" spans="1:17" ht="20.100000000000001" customHeight="1" x14ac:dyDescent="0.25">
      <c r="A46" s="45" t="s">
        <v>166</v>
      </c>
      <c r="B46" s="25">
        <v>5345.1900000000005</v>
      </c>
      <c r="C46" s="188">
        <v>4193.83</v>
      </c>
      <c r="D46" s="345">
        <f t="shared" si="11"/>
        <v>5.0685125700807195E-2</v>
      </c>
      <c r="E46" s="295">
        <f t="shared" si="12"/>
        <v>4.1287135808876718E-2</v>
      </c>
      <c r="F46" s="67">
        <f t="shared" si="13"/>
        <v>-0.21540113634875477</v>
      </c>
      <c r="H46" s="25">
        <v>1199.8580000000002</v>
      </c>
      <c r="I46" s="188">
        <v>986.46600000000001</v>
      </c>
      <c r="J46" s="345">
        <f t="shared" si="14"/>
        <v>4.0089412643318237E-2</v>
      </c>
      <c r="K46" s="295">
        <f t="shared" si="15"/>
        <v>3.4287768792439104E-2</v>
      </c>
      <c r="L46" s="67">
        <f t="shared" si="16"/>
        <v>-0.17784771197925098</v>
      </c>
      <c r="N46" s="48">
        <f t="shared" si="9"/>
        <v>2.244743404818164</v>
      </c>
      <c r="O46" s="191">
        <f t="shared" si="10"/>
        <v>2.352184041794732</v>
      </c>
      <c r="P46" s="67">
        <f t="shared" si="17"/>
        <v>4.7863215343880772E-2</v>
      </c>
    </row>
    <row r="47" spans="1:17" ht="20.100000000000001" customHeight="1" x14ac:dyDescent="0.25">
      <c r="A47" s="45" t="s">
        <v>167</v>
      </c>
      <c r="B47" s="25">
        <v>1519.36</v>
      </c>
      <c r="C47" s="188">
        <v>2048.7700000000004</v>
      </c>
      <c r="D47" s="345">
        <f t="shared" si="11"/>
        <v>1.4407149714935934E-2</v>
      </c>
      <c r="E47" s="295">
        <f t="shared" si="12"/>
        <v>2.0169593243205466E-2</v>
      </c>
      <c r="F47" s="67">
        <f t="shared" si="13"/>
        <v>0.34844276537489505</v>
      </c>
      <c r="H47" s="25">
        <v>899.74499999999989</v>
      </c>
      <c r="I47" s="188">
        <v>977.32799999999997</v>
      </c>
      <c r="J47" s="345">
        <f t="shared" si="14"/>
        <v>3.0062097830545247E-2</v>
      </c>
      <c r="K47" s="295">
        <f t="shared" si="15"/>
        <v>3.3970148488013704E-2</v>
      </c>
      <c r="L47" s="67">
        <f t="shared" si="16"/>
        <v>8.622776453328454E-2</v>
      </c>
      <c r="N47" s="48">
        <f t="shared" si="9"/>
        <v>5.921868418281381</v>
      </c>
      <c r="O47" s="191">
        <f t="shared" si="10"/>
        <v>4.7703158480454118</v>
      </c>
      <c r="P47" s="67">
        <f t="shared" si="17"/>
        <v>-0.19445764223349088</v>
      </c>
    </row>
    <row r="48" spans="1:17" ht="20.100000000000001" customHeight="1" x14ac:dyDescent="0.25">
      <c r="A48" s="45" t="s">
        <v>168</v>
      </c>
      <c r="B48" s="25">
        <v>1377.87</v>
      </c>
      <c r="C48" s="188">
        <v>2093.5199999999995</v>
      </c>
      <c r="D48" s="345">
        <f t="shared" si="11"/>
        <v>1.3065487690684746E-2</v>
      </c>
      <c r="E48" s="295">
        <f t="shared" si="12"/>
        <v>2.0610145036541672E-2</v>
      </c>
      <c r="F48" s="67">
        <f t="shared" si="13"/>
        <v>0.5193886215680722</v>
      </c>
      <c r="H48" s="25">
        <v>452.83</v>
      </c>
      <c r="I48" s="188">
        <v>793.26</v>
      </c>
      <c r="J48" s="345">
        <f t="shared" si="14"/>
        <v>1.5129864306671117E-2</v>
      </c>
      <c r="K48" s="295">
        <f t="shared" si="15"/>
        <v>2.7572278692109251E-2</v>
      </c>
      <c r="L48" s="67">
        <f t="shared" si="16"/>
        <v>0.75178322990967916</v>
      </c>
      <c r="N48" s="48">
        <f t="shared" si="9"/>
        <v>3.2864493747595929</v>
      </c>
      <c r="O48" s="191">
        <f t="shared" si="10"/>
        <v>3.7891207153502244</v>
      </c>
      <c r="P48" s="67">
        <f t="shared" si="17"/>
        <v>0.15295271074346078</v>
      </c>
    </row>
    <row r="49" spans="1:16" ht="20.100000000000001" customHeight="1" x14ac:dyDescent="0.25">
      <c r="A49" s="45" t="s">
        <v>171</v>
      </c>
      <c r="B49" s="25">
        <v>4739.5299999999988</v>
      </c>
      <c r="C49" s="188">
        <v>2984.8299999999995</v>
      </c>
      <c r="D49" s="345">
        <f t="shared" si="11"/>
        <v>4.4942027095902413E-2</v>
      </c>
      <c r="E49" s="295">
        <f t="shared" si="12"/>
        <v>2.9384853839189828E-2</v>
      </c>
      <c r="F49" s="67">
        <f t="shared" si="13"/>
        <v>-0.37022658364858957</v>
      </c>
      <c r="H49" s="25">
        <v>1123.4979999999998</v>
      </c>
      <c r="I49" s="188">
        <v>723.32199999999989</v>
      </c>
      <c r="J49" s="345">
        <f t="shared" si="14"/>
        <v>3.7538087778672756E-2</v>
      </c>
      <c r="K49" s="295">
        <f t="shared" si="15"/>
        <v>2.5141360673844447E-2</v>
      </c>
      <c r="L49" s="67">
        <f t="shared" si="16"/>
        <v>-0.35618754995558516</v>
      </c>
      <c r="N49" s="48">
        <f t="shared" si="9"/>
        <v>2.3704839931385604</v>
      </c>
      <c r="O49" s="191">
        <f t="shared" si="10"/>
        <v>2.4233272916715527</v>
      </c>
      <c r="P49" s="67">
        <f t="shared" si="17"/>
        <v>2.2292198000893011E-2</v>
      </c>
    </row>
    <row r="50" spans="1:16" ht="20.100000000000001" customHeight="1" x14ac:dyDescent="0.25">
      <c r="A50" s="45" t="s">
        <v>178</v>
      </c>
      <c r="B50" s="25">
        <v>296.06</v>
      </c>
      <c r="C50" s="188">
        <v>567.43999999999994</v>
      </c>
      <c r="D50" s="345">
        <f t="shared" si="11"/>
        <v>2.8073535861177948E-3</v>
      </c>
      <c r="E50" s="295">
        <f t="shared" si="12"/>
        <v>5.5862951868313696E-3</v>
      </c>
      <c r="F50" s="67">
        <f t="shared" si="13"/>
        <v>0.91663851921907702</v>
      </c>
      <c r="H50" s="25">
        <v>118.34500000000001</v>
      </c>
      <c r="I50" s="188">
        <v>267.22200000000004</v>
      </c>
      <c r="J50" s="345">
        <f t="shared" si="14"/>
        <v>3.9541191868316889E-3</v>
      </c>
      <c r="K50" s="295">
        <f t="shared" si="15"/>
        <v>9.288152001440661E-3</v>
      </c>
      <c r="L50" s="67">
        <f t="shared" si="16"/>
        <v>1.2579914656301492</v>
      </c>
      <c r="N50" s="48">
        <f t="shared" si="9"/>
        <v>3.9973316219685202</v>
      </c>
      <c r="O50" s="191">
        <f t="shared" si="10"/>
        <v>4.7092556041167359</v>
      </c>
      <c r="P50" s="67">
        <f t="shared" si="17"/>
        <v>0.1780998049387813</v>
      </c>
    </row>
    <row r="51" spans="1:16" ht="20.100000000000001" customHeight="1" x14ac:dyDescent="0.25">
      <c r="A51" s="45" t="s">
        <v>179</v>
      </c>
      <c r="B51" s="25">
        <v>460</v>
      </c>
      <c r="C51" s="188">
        <v>626.18999999999994</v>
      </c>
      <c r="D51" s="345">
        <f t="shared" si="11"/>
        <v>4.3618950537532451E-3</v>
      </c>
      <c r="E51" s="295">
        <f t="shared" si="12"/>
        <v>6.1646732395353437E-3</v>
      </c>
      <c r="F51" s="67">
        <f t="shared" si="13"/>
        <v>0.36128260869565204</v>
      </c>
      <c r="H51" s="25">
        <v>183.84099999999998</v>
      </c>
      <c r="I51" s="188">
        <v>193.92299999999997</v>
      </c>
      <c r="J51" s="345">
        <f t="shared" si="14"/>
        <v>6.142458282363635E-3</v>
      </c>
      <c r="K51" s="295">
        <f t="shared" si="15"/>
        <v>6.740411719751282E-3</v>
      </c>
      <c r="L51" s="67">
        <f t="shared" si="16"/>
        <v>5.4840867923912483E-2</v>
      </c>
      <c r="N51" s="48">
        <f t="shared" si="9"/>
        <v>3.9965434782608691</v>
      </c>
      <c r="O51" s="191">
        <f t="shared" si="10"/>
        <v>3.0968715565563167</v>
      </c>
      <c r="P51" s="67">
        <f t="shared" si="17"/>
        <v>-0.22511250699468244</v>
      </c>
    </row>
    <row r="52" spans="1:16" ht="20.100000000000001" customHeight="1" x14ac:dyDescent="0.25">
      <c r="A52" s="45" t="s">
        <v>180</v>
      </c>
      <c r="B52" s="25">
        <v>230.12</v>
      </c>
      <c r="C52" s="188">
        <v>656.19999999999982</v>
      </c>
      <c r="D52" s="345">
        <f t="shared" si="11"/>
        <v>2.1820854125428188E-3</v>
      </c>
      <c r="E52" s="295">
        <f t="shared" si="12"/>
        <v>6.4601136712229383E-3</v>
      </c>
      <c r="F52" s="67">
        <f t="shared" si="13"/>
        <v>1.8515557100643134</v>
      </c>
      <c r="H52" s="25">
        <v>69.337000000000003</v>
      </c>
      <c r="I52" s="188">
        <v>193.57599999999999</v>
      </c>
      <c r="J52" s="345">
        <f t="shared" si="14"/>
        <v>2.3166738101089933E-3</v>
      </c>
      <c r="K52" s="295">
        <f t="shared" si="15"/>
        <v>6.7283506291805212E-3</v>
      </c>
      <c r="L52" s="67">
        <f t="shared" si="16"/>
        <v>1.7918138944575044</v>
      </c>
      <c r="N52" s="48">
        <f t="shared" ref="N52" si="18">(H52/B52)*10</f>
        <v>3.0130801321049887</v>
      </c>
      <c r="O52" s="191">
        <f t="shared" ref="O52" si="19">(I52/C52)*10</f>
        <v>2.9499542822310278</v>
      </c>
      <c r="P52" s="67">
        <f t="shared" ref="P52" si="20">(O52-N52)/N52</f>
        <v>-2.0950604400242111E-2</v>
      </c>
    </row>
    <row r="53" spans="1:16" ht="20.100000000000001" customHeight="1" x14ac:dyDescent="0.25">
      <c r="A53" s="45" t="s">
        <v>181</v>
      </c>
      <c r="B53" s="25">
        <v>455.94000000000005</v>
      </c>
      <c r="C53" s="188">
        <v>641.66999999999996</v>
      </c>
      <c r="D53" s="345">
        <f t="shared" si="11"/>
        <v>4.3233965887135972E-3</v>
      </c>
      <c r="E53" s="295">
        <f t="shared" si="12"/>
        <v>6.3170697034648331E-3</v>
      </c>
      <c r="F53" s="67">
        <f t="shared" si="13"/>
        <v>0.40735623108303698</v>
      </c>
      <c r="H53" s="25">
        <v>129.54</v>
      </c>
      <c r="I53" s="188">
        <v>159.494</v>
      </c>
      <c r="J53" s="345">
        <f t="shared" si="14"/>
        <v>4.3281642609504156E-3</v>
      </c>
      <c r="K53" s="295">
        <f t="shared" si="15"/>
        <v>5.5437221311036393E-3</v>
      </c>
      <c r="L53" s="67">
        <f t="shared" si="16"/>
        <v>0.23123359580052502</v>
      </c>
      <c r="N53" s="48">
        <f t="shared" si="9"/>
        <v>2.8411633109619681</v>
      </c>
      <c r="O53" s="191">
        <f t="shared" si="10"/>
        <v>2.4856078669721198</v>
      </c>
      <c r="P53" s="67">
        <f t="shared" si="17"/>
        <v>-0.12514431768776552</v>
      </c>
    </row>
    <row r="54" spans="1:16" ht="20.100000000000001" customHeight="1" x14ac:dyDescent="0.25">
      <c r="A54" s="45" t="s">
        <v>182</v>
      </c>
      <c r="B54" s="25">
        <v>37.159999999999997</v>
      </c>
      <c r="C54" s="188">
        <v>356.56</v>
      </c>
      <c r="D54" s="345">
        <f t="shared" si="11"/>
        <v>3.5236526129884903E-4</v>
      </c>
      <c r="E54" s="295">
        <f t="shared" si="12"/>
        <v>3.5102379314404931E-3</v>
      </c>
      <c r="F54" s="67">
        <f t="shared" si="13"/>
        <v>8.5952637244348757</v>
      </c>
      <c r="H54" s="25">
        <v>7.2809999999999997</v>
      </c>
      <c r="I54" s="188">
        <v>125.12599999999998</v>
      </c>
      <c r="J54" s="345">
        <f t="shared" si="14"/>
        <v>2.4327129831696755E-4</v>
      </c>
      <c r="K54" s="295">
        <f t="shared" si="15"/>
        <v>4.3491527918070516E-3</v>
      </c>
      <c r="L54" s="67">
        <f t="shared" si="16"/>
        <v>16.18527674769949</v>
      </c>
      <c r="N54" s="48">
        <f t="shared" ref="N54" si="21">(H54/B54)*10</f>
        <v>1.9593649085037677</v>
      </c>
      <c r="O54" s="191">
        <f t="shared" ref="O54" si="22">(I54/C54)*10</f>
        <v>3.5092551043302662</v>
      </c>
      <c r="P54" s="67">
        <f t="shared" ref="P54" si="23">(O54-N54)/N54</f>
        <v>0.79101661415894353</v>
      </c>
    </row>
    <row r="55" spans="1:16" ht="20.100000000000001" customHeight="1" x14ac:dyDescent="0.25">
      <c r="A55" s="45" t="s">
        <v>183</v>
      </c>
      <c r="B55" s="25">
        <v>376.52000000000004</v>
      </c>
      <c r="C55" s="188">
        <v>357.68999999999994</v>
      </c>
      <c r="D55" s="345">
        <f t="shared" si="11"/>
        <v>3.5703059253025474E-3</v>
      </c>
      <c r="E55" s="295">
        <f t="shared" si="12"/>
        <v>3.5213624795180326E-3</v>
      </c>
      <c r="F55" s="67">
        <f t="shared" si="13"/>
        <v>-5.0010623605652012E-2</v>
      </c>
      <c r="H55" s="25">
        <v>152.68700000000004</v>
      </c>
      <c r="I55" s="188">
        <v>114.99199999999998</v>
      </c>
      <c r="J55" s="345">
        <f t="shared" si="14"/>
        <v>5.1015471399701732E-3</v>
      </c>
      <c r="K55" s="295">
        <f t="shared" si="15"/>
        <v>3.9969133340430956E-3</v>
      </c>
      <c r="L55" s="67">
        <f t="shared" si="16"/>
        <v>-0.24687759927171307</v>
      </c>
      <c r="N55" s="48">
        <f t="shared" ref="N55" si="24">(H55/B55)*10</f>
        <v>4.0552161903750141</v>
      </c>
      <c r="O55" s="191">
        <f t="shared" ref="O55" si="25">(I55/C55)*10</f>
        <v>3.2148508485000975</v>
      </c>
      <c r="P55" s="67">
        <f t="shared" ref="P55" si="26">(O55-N55)/N55</f>
        <v>-0.20723071284571937</v>
      </c>
    </row>
    <row r="56" spans="1:16" ht="20.100000000000001" customHeight="1" x14ac:dyDescent="0.25">
      <c r="A56" s="45" t="s">
        <v>184</v>
      </c>
      <c r="B56" s="25">
        <v>96.04</v>
      </c>
      <c r="C56" s="188">
        <v>495.84999999999997</v>
      </c>
      <c r="D56" s="345">
        <f t="shared" si="11"/>
        <v>9.1068782817926451E-4</v>
      </c>
      <c r="E56" s="295">
        <f t="shared" si="12"/>
        <v>4.8815107648215398E-3</v>
      </c>
      <c r="F56" s="67">
        <f t="shared" si="13"/>
        <v>4.1629529362765503</v>
      </c>
      <c r="H56" s="25">
        <v>35.311999999999998</v>
      </c>
      <c r="I56" s="188">
        <v>114.70799999999997</v>
      </c>
      <c r="J56" s="345">
        <f t="shared" si="14"/>
        <v>1.1798373968093334E-3</v>
      </c>
      <c r="K56" s="295">
        <f t="shared" si="15"/>
        <v>3.9870420091955563E-3</v>
      </c>
      <c r="L56" s="67">
        <f t="shared" si="16"/>
        <v>2.2484141368373352</v>
      </c>
      <c r="N56" s="48">
        <f t="shared" ref="N56:N57" si="27">(H56/B56)*10</f>
        <v>3.6768013327780085</v>
      </c>
      <c r="O56" s="191">
        <f t="shared" ref="O56:O57" si="28">(I56/C56)*10</f>
        <v>2.3133608954320857</v>
      </c>
      <c r="P56" s="67">
        <f t="shared" ref="P56:P57" si="29">(O56-N56)/N56</f>
        <v>-0.37082243883864535</v>
      </c>
    </row>
    <row r="57" spans="1:16" ht="20.100000000000001" customHeight="1" x14ac:dyDescent="0.25">
      <c r="A57" s="45" t="s">
        <v>185</v>
      </c>
      <c r="B57" s="25">
        <v>206.55999999999997</v>
      </c>
      <c r="C57" s="188">
        <v>350.74</v>
      </c>
      <c r="D57" s="345">
        <f t="shared" si="11"/>
        <v>1.9586805267462395E-3</v>
      </c>
      <c r="E57" s="295">
        <f t="shared" si="12"/>
        <v>3.4529415864747548E-3</v>
      </c>
      <c r="F57" s="67">
        <f t="shared" si="13"/>
        <v>0.69800542215336969</v>
      </c>
      <c r="H57" s="25">
        <v>72.10199999999999</v>
      </c>
      <c r="I57" s="188">
        <v>100.83800000000001</v>
      </c>
      <c r="J57" s="345">
        <f t="shared" si="14"/>
        <v>2.4090574304697146E-3</v>
      </c>
      <c r="K57" s="295">
        <f t="shared" si="15"/>
        <v>3.5049459682259449E-3</v>
      </c>
      <c r="L57" s="67">
        <f t="shared" si="16"/>
        <v>0.39854650356439519</v>
      </c>
      <c r="N57" s="48">
        <f t="shared" si="27"/>
        <v>3.4906080557707204</v>
      </c>
      <c r="O57" s="191">
        <f t="shared" si="28"/>
        <v>2.8750071277869651</v>
      </c>
      <c r="P57" s="67">
        <f t="shared" si="29"/>
        <v>-0.17635922399423662</v>
      </c>
    </row>
    <row r="58" spans="1:16" ht="20.100000000000001" customHeight="1" x14ac:dyDescent="0.25">
      <c r="A58" s="45" t="s">
        <v>186</v>
      </c>
      <c r="B58" s="25">
        <v>47.86999999999999</v>
      </c>
      <c r="C58" s="188">
        <v>124.43999999999998</v>
      </c>
      <c r="D58" s="345">
        <f t="shared" si="11"/>
        <v>4.539215570068865E-4</v>
      </c>
      <c r="E58" s="295">
        <f t="shared" si="12"/>
        <v>1.2250785511231067E-3</v>
      </c>
      <c r="F58" s="67">
        <f t="shared" si="13"/>
        <v>1.5995404219761857</v>
      </c>
      <c r="H58" s="25">
        <v>30.097000000000005</v>
      </c>
      <c r="I58" s="188">
        <v>66.085000000000008</v>
      </c>
      <c r="J58" s="345">
        <f t="shared" si="14"/>
        <v>1.0055948723315168E-3</v>
      </c>
      <c r="K58" s="295">
        <f t="shared" si="15"/>
        <v>2.296994727287447E-3</v>
      </c>
      <c r="L58" s="67">
        <f t="shared" ref="L58" si="30">(I58-H58)/H58</f>
        <v>1.1957337940658535</v>
      </c>
      <c r="N58" s="48">
        <f t="shared" ref="N58" si="31">(H58/B58)*10</f>
        <v>6.2872362648840632</v>
      </c>
      <c r="O58" s="191">
        <f t="shared" ref="O58" si="32">(I58/C58)*10</f>
        <v>5.310591449694634</v>
      </c>
      <c r="P58" s="67">
        <f t="shared" ref="P58" si="33">(O58-N58)/N58</f>
        <v>-0.15533769911658291</v>
      </c>
    </row>
    <row r="59" spans="1:16" ht="20.100000000000001" customHeight="1" x14ac:dyDescent="0.25">
      <c r="A59" s="45" t="s">
        <v>187</v>
      </c>
      <c r="B59" s="25">
        <v>17.91</v>
      </c>
      <c r="C59" s="188">
        <v>93.63</v>
      </c>
      <c r="D59" s="345">
        <f t="shared" si="11"/>
        <v>1.6982943567982742E-4</v>
      </c>
      <c r="E59" s="295">
        <f t="shared" si="12"/>
        <v>9.2176233318592483E-4</v>
      </c>
      <c r="F59" s="67">
        <f t="shared" si="13"/>
        <v>4.2278056951423784</v>
      </c>
      <c r="H59" s="25">
        <v>27.012</v>
      </c>
      <c r="I59" s="188">
        <v>42.454999999999998</v>
      </c>
      <c r="J59" s="345">
        <f t="shared" si="14"/>
        <v>9.0251947673917424E-4</v>
      </c>
      <c r="K59" s="295">
        <f t="shared" si="15"/>
        <v>1.475658790148877E-3</v>
      </c>
      <c r="L59" s="67">
        <f t="shared" si="16"/>
        <v>0.57170887013179317</v>
      </c>
      <c r="N59" s="48">
        <f t="shared" si="9"/>
        <v>15.0820770519263</v>
      </c>
      <c r="O59" s="191">
        <f t="shared" si="10"/>
        <v>4.534337285058208</v>
      </c>
      <c r="P59" s="67">
        <f t="shared" si="17"/>
        <v>-0.69935591301868605</v>
      </c>
    </row>
    <row r="60" spans="1:16" ht="20.100000000000001" customHeight="1" x14ac:dyDescent="0.25">
      <c r="A60" s="45" t="s">
        <v>188</v>
      </c>
      <c r="B60" s="25">
        <v>141.35</v>
      </c>
      <c r="C60" s="188">
        <v>58.02</v>
      </c>
      <c r="D60" s="345">
        <f t="shared" si="11"/>
        <v>1.3403344909739589E-3</v>
      </c>
      <c r="E60" s="295">
        <f t="shared" si="12"/>
        <v>5.7119139775122678E-4</v>
      </c>
      <c r="F60" s="67">
        <f t="shared" si="13"/>
        <v>-0.58952953661124863</v>
      </c>
      <c r="H60" s="25">
        <v>28.928999999999998</v>
      </c>
      <c r="I60" s="188">
        <v>29.565000000000001</v>
      </c>
      <c r="J60" s="345">
        <f t="shared" si="14"/>
        <v>9.6656989273610132E-4</v>
      </c>
      <c r="K60" s="295">
        <f t="shared" si="15"/>
        <v>1.0276257715404911E-3</v>
      </c>
      <c r="L60" s="67">
        <f t="shared" si="16"/>
        <v>2.1984859483563303E-2</v>
      </c>
      <c r="N60" s="48">
        <f t="shared" si="9"/>
        <v>2.0466218606296427</v>
      </c>
      <c r="O60" s="191">
        <f t="shared" si="10"/>
        <v>5.0956566701137538</v>
      </c>
      <c r="P60" s="67">
        <f t="shared" si="17"/>
        <v>1.4897890363323278</v>
      </c>
    </row>
    <row r="61" spans="1:16" ht="20.100000000000001" customHeight="1" thickBot="1" x14ac:dyDescent="0.3">
      <c r="A61" s="14" t="s">
        <v>17</v>
      </c>
      <c r="B61" s="25">
        <f>B62-SUM(B39:B60)</f>
        <v>601.38000000000466</v>
      </c>
      <c r="C61" s="188">
        <f>C62-SUM(C39:C60)</f>
        <v>144.98999999997613</v>
      </c>
      <c r="D61" s="345">
        <f t="shared" si="11"/>
        <v>5.7025140161437969E-3</v>
      </c>
      <c r="E61" s="295">
        <f t="shared" si="12"/>
        <v>1.4273878104091129E-3</v>
      </c>
      <c r="F61" s="67">
        <f t="shared" si="13"/>
        <v>-0.75890451960495031</v>
      </c>
      <c r="H61" s="25">
        <f>H62-SUM(H39:H60)</f>
        <v>185.78899999999703</v>
      </c>
      <c r="I61" s="188">
        <f>I62-SUM(I39:I60)</f>
        <v>51.139999999992142</v>
      </c>
      <c r="J61" s="345">
        <f t="shared" si="14"/>
        <v>6.2075444640860272E-3</v>
      </c>
      <c r="K61" s="295">
        <f t="shared" si="15"/>
        <v>1.7775336362784592E-3</v>
      </c>
      <c r="L61" s="67">
        <f t="shared" si="16"/>
        <v>-0.72474150783957625</v>
      </c>
      <c r="N61" s="48">
        <f t="shared" si="9"/>
        <v>3.0893777644749676</v>
      </c>
      <c r="O61" s="191">
        <f t="shared" si="10"/>
        <v>3.5271398027450558</v>
      </c>
      <c r="P61" s="67">
        <f t="shared" si="17"/>
        <v>0.14169909659606966</v>
      </c>
    </row>
    <row r="62" spans="1:16" s="2" customFormat="1" ht="26.25" customHeight="1" thickBot="1" x14ac:dyDescent="0.3">
      <c r="A62" s="18" t="s">
        <v>18</v>
      </c>
      <c r="B62" s="47">
        <v>105458.75</v>
      </c>
      <c r="C62" s="199">
        <v>101577.16</v>
      </c>
      <c r="D62" s="351">
        <f>SUM(D39:D61)</f>
        <v>1</v>
      </c>
      <c r="E62" s="352">
        <f>SUM(E39:E61)</f>
        <v>0.99999999999999967</v>
      </c>
      <c r="F62" s="72">
        <f t="shared" si="13"/>
        <v>-3.6806713525430523E-2</v>
      </c>
      <c r="H62" s="47">
        <v>29929.548000000003</v>
      </c>
      <c r="I62" s="199">
        <v>28770.20099999999</v>
      </c>
      <c r="J62" s="351">
        <f t="shared" si="14"/>
        <v>1</v>
      </c>
      <c r="K62" s="352">
        <f t="shared" si="15"/>
        <v>1</v>
      </c>
      <c r="L62" s="72">
        <f t="shared" si="16"/>
        <v>-3.8735867310793079E-2</v>
      </c>
      <c r="N62" s="44">
        <f t="shared" si="9"/>
        <v>2.8380336387450074</v>
      </c>
      <c r="O62" s="198">
        <f t="shared" si="10"/>
        <v>2.8323494179203266</v>
      </c>
      <c r="P62" s="72">
        <f t="shared" si="17"/>
        <v>-2.0028729565003947E-3</v>
      </c>
    </row>
    <row r="64" spans="1:16" ht="15.75" thickBot="1" x14ac:dyDescent="0.3"/>
    <row r="65" spans="1:16" x14ac:dyDescent="0.25">
      <c r="A65" s="437" t="s">
        <v>15</v>
      </c>
      <c r="B65" s="425" t="s">
        <v>1</v>
      </c>
      <c r="C65" s="421"/>
      <c r="D65" s="425" t="s">
        <v>104</v>
      </c>
      <c r="E65" s="421"/>
      <c r="F65" s="176" t="s">
        <v>0</v>
      </c>
      <c r="H65" s="435" t="s">
        <v>19</v>
      </c>
      <c r="I65" s="436"/>
      <c r="J65" s="425" t="s">
        <v>104</v>
      </c>
      <c r="K65" s="426"/>
      <c r="L65" s="176" t="s">
        <v>0</v>
      </c>
      <c r="N65" s="433" t="s">
        <v>22</v>
      </c>
      <c r="O65" s="421"/>
      <c r="P65" s="176" t="s">
        <v>0</v>
      </c>
    </row>
    <row r="66" spans="1:16" x14ac:dyDescent="0.25">
      <c r="A66" s="438"/>
      <c r="B66" s="428" t="str">
        <f>B37</f>
        <v>jan</v>
      </c>
      <c r="C66" s="430"/>
      <c r="D66" s="428" t="str">
        <f>B66</f>
        <v>jan</v>
      </c>
      <c r="E66" s="430"/>
      <c r="F66" s="177" t="str">
        <f>F37</f>
        <v>2022 / 2021</v>
      </c>
      <c r="H66" s="431" t="str">
        <f>B66</f>
        <v>jan</v>
      </c>
      <c r="I66" s="430"/>
      <c r="J66" s="428" t="str">
        <f>B66</f>
        <v>jan</v>
      </c>
      <c r="K66" s="429"/>
      <c r="L66" s="177" t="str">
        <f>F66</f>
        <v>2022 / 2021</v>
      </c>
      <c r="N66" s="431" t="str">
        <f>B66</f>
        <v>jan</v>
      </c>
      <c r="O66" s="429"/>
      <c r="P66" s="177" t="str">
        <f>L66</f>
        <v>2022 / 2021</v>
      </c>
    </row>
    <row r="67" spans="1:16" ht="19.5" customHeight="1" thickBot="1" x14ac:dyDescent="0.3">
      <c r="A67" s="439"/>
      <c r="B67" s="120">
        <f>B6</f>
        <v>2021</v>
      </c>
      <c r="C67" s="180">
        <f>C6</f>
        <v>2022</v>
      </c>
      <c r="D67" s="120">
        <f>B67</f>
        <v>2021</v>
      </c>
      <c r="E67" s="180">
        <f>C67</f>
        <v>2022</v>
      </c>
      <c r="F67" s="177" t="str">
        <f>F38</f>
        <v>HL</v>
      </c>
      <c r="H67" s="31">
        <f>B67</f>
        <v>2021</v>
      </c>
      <c r="I67" s="180">
        <f>C67</f>
        <v>2022</v>
      </c>
      <c r="J67" s="120">
        <f>B67</f>
        <v>2021</v>
      </c>
      <c r="K67" s="180">
        <f>C67</f>
        <v>2022</v>
      </c>
      <c r="L67" s="32">
        <v>1000</v>
      </c>
      <c r="N67" s="31">
        <f>B67</f>
        <v>2021</v>
      </c>
      <c r="O67" s="180">
        <f>C67</f>
        <v>2022</v>
      </c>
      <c r="P67" s="178"/>
    </row>
    <row r="68" spans="1:16" ht="20.100000000000001" customHeight="1" x14ac:dyDescent="0.25">
      <c r="A68" s="45" t="s">
        <v>154</v>
      </c>
      <c r="B68" s="46">
        <v>19398.310000000001</v>
      </c>
      <c r="C68" s="195">
        <v>14673.599999999997</v>
      </c>
      <c r="D68" s="345">
        <f>B68/$B$96</f>
        <v>0.15945490933335552</v>
      </c>
      <c r="E68" s="344">
        <f>C68/$C$96</f>
        <v>0.11400962760397972</v>
      </c>
      <c r="F68" s="76">
        <f>(C68-B68)/B68</f>
        <v>-0.24356297017626816</v>
      </c>
      <c r="H68" s="25">
        <v>6289.7900000000009</v>
      </c>
      <c r="I68" s="195">
        <v>6778.1319999999996</v>
      </c>
      <c r="J68" s="343">
        <f>H68/$H$96</f>
        <v>0.21057983738207511</v>
      </c>
      <c r="K68" s="344">
        <f>I68/$I$96</f>
        <v>0.18971132505014254</v>
      </c>
      <c r="L68" s="73">
        <f>(I68-H68)/H68</f>
        <v>7.7640429966660041E-2</v>
      </c>
      <c r="N68" s="49">
        <f t="shared" ref="N68:N96" si="34">(H68/B68)*10</f>
        <v>3.2424422539901676</v>
      </c>
      <c r="O68" s="197">
        <f t="shared" ref="O68:O96" si="35">(I68/C68)*10</f>
        <v>4.6192699814633089</v>
      </c>
      <c r="P68" s="76">
        <f>(O68-N68)/N68</f>
        <v>0.42462675342292044</v>
      </c>
    </row>
    <row r="69" spans="1:16" ht="20.100000000000001" customHeight="1" x14ac:dyDescent="0.25">
      <c r="A69" s="45" t="s">
        <v>155</v>
      </c>
      <c r="B69" s="25">
        <v>12612.43</v>
      </c>
      <c r="C69" s="188">
        <v>12807.93</v>
      </c>
      <c r="D69" s="345">
        <f t="shared" ref="D69:D95" si="36">B69/$B$96</f>
        <v>0.10367469548240507</v>
      </c>
      <c r="E69" s="295">
        <f t="shared" ref="E69:E95" si="37">C69/$C$96</f>
        <v>9.9513911356302484E-2</v>
      </c>
      <c r="F69" s="67">
        <f t="shared" ref="F69:F96" si="38">(C69-B69)/B69</f>
        <v>1.5500581569134576E-2</v>
      </c>
      <c r="H69" s="25">
        <v>4246.5459999999994</v>
      </c>
      <c r="I69" s="188">
        <v>4970.0679999999984</v>
      </c>
      <c r="J69" s="294">
        <f t="shared" ref="J69:J96" si="39">H69/$H$96</f>
        <v>0.142172785755248</v>
      </c>
      <c r="K69" s="295">
        <f t="shared" ref="K69:K96" si="40">I69/$I$96</f>
        <v>0.13910590497047146</v>
      </c>
      <c r="L69" s="74">
        <f t="shared" ref="L69:L96" si="41">(I69-H69)/H69</f>
        <v>0.17037893855382683</v>
      </c>
      <c r="N69" s="48">
        <f t="shared" si="34"/>
        <v>3.3669530772420537</v>
      </c>
      <c r="O69" s="191">
        <f t="shared" si="35"/>
        <v>3.8804615578005173</v>
      </c>
      <c r="P69" s="67">
        <f t="shared" ref="P69:P96" si="42">(O69-N69)/N69</f>
        <v>0.15251429668841412</v>
      </c>
    </row>
    <row r="70" spans="1:16" ht="20.100000000000001" customHeight="1" x14ac:dyDescent="0.25">
      <c r="A70" s="45" t="s">
        <v>156</v>
      </c>
      <c r="B70" s="25">
        <v>9223.4500000000007</v>
      </c>
      <c r="C70" s="188">
        <v>14007.64</v>
      </c>
      <c r="D70" s="345">
        <f t="shared" si="36"/>
        <v>7.5817139920474411E-2</v>
      </c>
      <c r="E70" s="295">
        <f t="shared" si="37"/>
        <v>0.10883531103550667</v>
      </c>
      <c r="F70" s="67">
        <f t="shared" si="38"/>
        <v>0.51869853471314942</v>
      </c>
      <c r="H70" s="25">
        <v>2960.7090000000007</v>
      </c>
      <c r="I70" s="188">
        <v>4485.0030000000006</v>
      </c>
      <c r="J70" s="294">
        <f t="shared" si="39"/>
        <v>9.9123439694432783E-2</v>
      </c>
      <c r="K70" s="295">
        <f t="shared" si="40"/>
        <v>0.12552955032210417</v>
      </c>
      <c r="L70" s="74">
        <f t="shared" si="41"/>
        <v>0.51484087088599373</v>
      </c>
      <c r="N70" s="48">
        <f t="shared" si="34"/>
        <v>3.2099799966390026</v>
      </c>
      <c r="O70" s="191">
        <f t="shared" si="35"/>
        <v>3.201826289082244</v>
      </c>
      <c r="P70" s="67">
        <f t="shared" si="42"/>
        <v>-2.5401116409746799E-3</v>
      </c>
    </row>
    <row r="71" spans="1:16" ht="20.100000000000001" customHeight="1" x14ac:dyDescent="0.25">
      <c r="A71" s="45" t="s">
        <v>157</v>
      </c>
      <c r="B71" s="25">
        <v>17082.07</v>
      </c>
      <c r="C71" s="188">
        <v>14012.94</v>
      </c>
      <c r="D71" s="345">
        <f t="shared" si="36"/>
        <v>0.14041532087465516</v>
      </c>
      <c r="E71" s="295">
        <f t="shared" si="37"/>
        <v>0.10887649050246101</v>
      </c>
      <c r="F71" s="67">
        <f t="shared" si="38"/>
        <v>-0.17966967703562856</v>
      </c>
      <c r="H71" s="25">
        <v>4755.75</v>
      </c>
      <c r="I71" s="188">
        <v>4126.3970000000008</v>
      </c>
      <c r="J71" s="294">
        <f t="shared" si="39"/>
        <v>0.15922074689771895</v>
      </c>
      <c r="K71" s="295">
        <f t="shared" si="40"/>
        <v>0.115492622827784</v>
      </c>
      <c r="L71" s="74">
        <f t="shared" si="41"/>
        <v>-0.13233517321137553</v>
      </c>
      <c r="N71" s="48">
        <f t="shared" si="34"/>
        <v>2.7840595431349948</v>
      </c>
      <c r="O71" s="191">
        <f t="shared" si="35"/>
        <v>2.94470468010282</v>
      </c>
      <c r="P71" s="67">
        <f t="shared" si="42"/>
        <v>5.7701760497166132E-2</v>
      </c>
    </row>
    <row r="72" spans="1:16" ht="20.100000000000001" customHeight="1" x14ac:dyDescent="0.25">
      <c r="A72" s="45" t="s">
        <v>160</v>
      </c>
      <c r="B72" s="25">
        <v>8653.5299999999988</v>
      </c>
      <c r="C72" s="188">
        <v>9036.85</v>
      </c>
      <c r="D72" s="345">
        <f t="shared" si="36"/>
        <v>7.1132373983273378E-2</v>
      </c>
      <c r="E72" s="295">
        <f t="shared" si="37"/>
        <v>7.0213710555897965E-2</v>
      </c>
      <c r="F72" s="67">
        <f t="shared" si="38"/>
        <v>4.429637384974705E-2</v>
      </c>
      <c r="H72" s="25">
        <v>2717.5150000000003</v>
      </c>
      <c r="I72" s="188">
        <v>3644.0829999999992</v>
      </c>
      <c r="J72" s="294">
        <f t="shared" si="39"/>
        <v>9.0981394733902071E-2</v>
      </c>
      <c r="K72" s="295">
        <f t="shared" si="40"/>
        <v>0.10199326518319479</v>
      </c>
      <c r="L72" s="74">
        <f t="shared" si="41"/>
        <v>0.34096150343236331</v>
      </c>
      <c r="N72" s="48">
        <f t="shared" si="34"/>
        <v>3.1403542831653679</v>
      </c>
      <c r="O72" s="191">
        <f t="shared" si="35"/>
        <v>4.032470385145265</v>
      </c>
      <c r="P72" s="67">
        <f t="shared" si="42"/>
        <v>0.28408135564904324</v>
      </c>
    </row>
    <row r="73" spans="1:16" ht="20.100000000000001" customHeight="1" x14ac:dyDescent="0.25">
      <c r="A73" s="45" t="s">
        <v>161</v>
      </c>
      <c r="B73" s="25">
        <v>14999.969999999992</v>
      </c>
      <c r="C73" s="188">
        <v>30974.750000000004</v>
      </c>
      <c r="D73" s="345">
        <f t="shared" si="36"/>
        <v>0.12330037288573342</v>
      </c>
      <c r="E73" s="295">
        <f t="shared" si="37"/>
        <v>0.24066484793277532</v>
      </c>
      <c r="F73" s="67">
        <f t="shared" si="38"/>
        <v>1.0649874633082612</v>
      </c>
      <c r="H73" s="25">
        <v>1769.825</v>
      </c>
      <c r="I73" s="188">
        <v>3449.7990000000004</v>
      </c>
      <c r="J73" s="294">
        <f t="shared" si="39"/>
        <v>5.9253084871630224E-2</v>
      </c>
      <c r="K73" s="295">
        <f t="shared" si="40"/>
        <v>9.6555502230799992E-2</v>
      </c>
      <c r="L73" s="74">
        <f t="shared" si="41"/>
        <v>0.94923170369951848</v>
      </c>
      <c r="N73" s="48">
        <f t="shared" si="34"/>
        <v>1.1798856931047204</v>
      </c>
      <c r="O73" s="191">
        <f t="shared" si="35"/>
        <v>1.1137455508115481</v>
      </c>
      <c r="P73" s="67">
        <f t="shared" si="42"/>
        <v>-5.6056398242386327E-2</v>
      </c>
    </row>
    <row r="74" spans="1:16" ht="20.100000000000001" customHeight="1" x14ac:dyDescent="0.25">
      <c r="A74" s="45" t="s">
        <v>169</v>
      </c>
      <c r="B74" s="25">
        <v>3334.51</v>
      </c>
      <c r="C74" s="188">
        <v>2614.5700000000002</v>
      </c>
      <c r="D74" s="345">
        <f t="shared" si="36"/>
        <v>2.740980991236697E-2</v>
      </c>
      <c r="E74" s="295">
        <f t="shared" si="37"/>
        <v>2.0314452625431887E-2</v>
      </c>
      <c r="F74" s="67">
        <f t="shared" si="38"/>
        <v>-0.21590578525780399</v>
      </c>
      <c r="H74" s="25">
        <v>733.98400000000004</v>
      </c>
      <c r="I74" s="188">
        <v>732.33100000000002</v>
      </c>
      <c r="J74" s="294">
        <f t="shared" si="39"/>
        <v>2.4573512209635776E-2</v>
      </c>
      <c r="K74" s="295">
        <f t="shared" si="40"/>
        <v>2.0497016638993743E-2</v>
      </c>
      <c r="L74" s="74">
        <f t="shared" si="41"/>
        <v>-2.2520926886689901E-3</v>
      </c>
      <c r="N74" s="48">
        <f t="shared" si="34"/>
        <v>2.2011749852302138</v>
      </c>
      <c r="O74" s="191">
        <f t="shared" si="35"/>
        <v>2.8009615347839221</v>
      </c>
      <c r="P74" s="67">
        <f t="shared" si="42"/>
        <v>0.27248472001465096</v>
      </c>
    </row>
    <row r="75" spans="1:16" ht="20.100000000000001" customHeight="1" x14ac:dyDescent="0.25">
      <c r="A75" s="45" t="s">
        <v>170</v>
      </c>
      <c r="B75" s="25">
        <v>1336.61</v>
      </c>
      <c r="C75" s="188">
        <v>1291.28</v>
      </c>
      <c r="D75" s="345">
        <f t="shared" si="36"/>
        <v>1.098698940083215E-2</v>
      </c>
      <c r="E75" s="295">
        <f t="shared" si="37"/>
        <v>1.0032872092224605E-2</v>
      </c>
      <c r="F75" s="67">
        <f t="shared" si="38"/>
        <v>-3.3914155961724014E-2</v>
      </c>
      <c r="H75" s="25">
        <v>435.76900000000001</v>
      </c>
      <c r="I75" s="188">
        <v>731.77800000000002</v>
      </c>
      <c r="J75" s="294">
        <f t="shared" si="39"/>
        <v>1.4589384567076084E-2</v>
      </c>
      <c r="K75" s="295">
        <f t="shared" si="40"/>
        <v>2.0481538869786427E-2</v>
      </c>
      <c r="L75" s="74">
        <f t="shared" si="41"/>
        <v>0.67927961832989503</v>
      </c>
      <c r="N75" s="48">
        <f t="shared" si="34"/>
        <v>3.2602554222996987</v>
      </c>
      <c r="O75" s="191">
        <f t="shared" si="35"/>
        <v>5.6670745306982218</v>
      </c>
      <c r="P75" s="67">
        <f t="shared" si="42"/>
        <v>0.7382302294281029</v>
      </c>
    </row>
    <row r="76" spans="1:16" ht="20.100000000000001" customHeight="1" x14ac:dyDescent="0.25">
      <c r="A76" s="45" t="s">
        <v>172</v>
      </c>
      <c r="B76" s="25">
        <v>91.969999999999985</v>
      </c>
      <c r="C76" s="188">
        <v>261.33</v>
      </c>
      <c r="D76" s="345">
        <f t="shared" si="36"/>
        <v>7.5599719828112362E-4</v>
      </c>
      <c r="E76" s="295">
        <f t="shared" si="37"/>
        <v>2.0304585092784334E-3</v>
      </c>
      <c r="F76" s="67">
        <f t="shared" si="38"/>
        <v>1.8414700445797547</v>
      </c>
      <c r="H76" s="25">
        <v>195.898</v>
      </c>
      <c r="I76" s="188">
        <v>582.74800000000005</v>
      </c>
      <c r="J76" s="294">
        <f t="shared" si="39"/>
        <v>6.5585924146074424E-3</v>
      </c>
      <c r="K76" s="295">
        <f t="shared" si="40"/>
        <v>1.6310378028979146E-2</v>
      </c>
      <c r="L76" s="74">
        <f t="shared" si="41"/>
        <v>1.974752166944022</v>
      </c>
      <c r="N76" s="48">
        <f t="shared" si="34"/>
        <v>21.300206589105144</v>
      </c>
      <c r="O76" s="191">
        <f t="shared" si="35"/>
        <v>22.299315042283709</v>
      </c>
      <c r="P76" s="67">
        <f t="shared" si="42"/>
        <v>4.6906045206603728E-2</v>
      </c>
    </row>
    <row r="77" spans="1:16" ht="20.100000000000001" customHeight="1" x14ac:dyDescent="0.25">
      <c r="A77" s="45" t="s">
        <v>173</v>
      </c>
      <c r="B77" s="25">
        <v>3088.9699999999993</v>
      </c>
      <c r="C77" s="188">
        <v>1481.79</v>
      </c>
      <c r="D77" s="345">
        <f t="shared" si="36"/>
        <v>2.5391460971778215E-2</v>
      </c>
      <c r="E77" s="295">
        <f t="shared" si="37"/>
        <v>1.1513079686464202E-2</v>
      </c>
      <c r="F77" s="67">
        <f t="shared" si="38"/>
        <v>-0.52029640948277245</v>
      </c>
      <c r="H77" s="25">
        <v>881.20400000000006</v>
      </c>
      <c r="I77" s="188">
        <v>496.18099999999998</v>
      </c>
      <c r="J77" s="294">
        <f t="shared" si="39"/>
        <v>2.9502383230669723E-2</v>
      </c>
      <c r="K77" s="295">
        <f t="shared" si="40"/>
        <v>1.3887477401547325E-2</v>
      </c>
      <c r="L77" s="74">
        <f t="shared" si="41"/>
        <v>-0.43692833895443056</v>
      </c>
      <c r="N77" s="48">
        <f t="shared" si="34"/>
        <v>2.8527437948571861</v>
      </c>
      <c r="O77" s="191">
        <f t="shared" si="35"/>
        <v>3.3485244197895785</v>
      </c>
      <c r="P77" s="67">
        <f t="shared" si="42"/>
        <v>0.17379079951945425</v>
      </c>
    </row>
    <row r="78" spans="1:16" ht="20.100000000000001" customHeight="1" x14ac:dyDescent="0.25">
      <c r="A78" s="45" t="s">
        <v>174</v>
      </c>
      <c r="B78" s="25">
        <v>275.77</v>
      </c>
      <c r="C78" s="188">
        <v>604.97</v>
      </c>
      <c r="D78" s="345">
        <f t="shared" si="36"/>
        <v>2.2668407890614928E-3</v>
      </c>
      <c r="E78" s="295">
        <f t="shared" si="37"/>
        <v>4.7004419100683962E-3</v>
      </c>
      <c r="F78" s="67">
        <f t="shared" si="38"/>
        <v>1.193748413533017</v>
      </c>
      <c r="H78" s="25">
        <v>116.50299999999997</v>
      </c>
      <c r="I78" s="188">
        <v>495.27899999999994</v>
      </c>
      <c r="J78" s="294">
        <f t="shared" si="39"/>
        <v>3.9004772487672701E-3</v>
      </c>
      <c r="K78" s="295">
        <f t="shared" si="40"/>
        <v>1.3862231564612424E-2</v>
      </c>
      <c r="L78" s="74">
        <f t="shared" si="41"/>
        <v>3.2512124151309414</v>
      </c>
      <c r="N78" s="48">
        <f t="shared" si="34"/>
        <v>4.2246437248431654</v>
      </c>
      <c r="O78" s="191">
        <f t="shared" si="35"/>
        <v>8.1868357108616934</v>
      </c>
      <c r="P78" s="67">
        <f t="shared" si="42"/>
        <v>0.93787600661298831</v>
      </c>
    </row>
    <row r="79" spans="1:16" ht="20.100000000000001" customHeight="1" x14ac:dyDescent="0.25">
      <c r="A79" s="45" t="s">
        <v>175</v>
      </c>
      <c r="B79" s="25">
        <v>1682.4000000000003</v>
      </c>
      <c r="C79" s="188">
        <v>1478.6200000000001</v>
      </c>
      <c r="D79" s="345">
        <f t="shared" si="36"/>
        <v>1.3829397481658833E-2</v>
      </c>
      <c r="E79" s="295">
        <f t="shared" si="37"/>
        <v>1.1488449703399066E-2</v>
      </c>
      <c r="F79" s="67">
        <f t="shared" si="38"/>
        <v>-0.12112458392772239</v>
      </c>
      <c r="H79" s="25">
        <v>611.09599999999989</v>
      </c>
      <c r="I79" s="188">
        <v>459.80300000000005</v>
      </c>
      <c r="J79" s="294">
        <f t="shared" si="39"/>
        <v>2.0459267527983691E-2</v>
      </c>
      <c r="K79" s="295">
        <f t="shared" si="40"/>
        <v>1.2869303281793672E-2</v>
      </c>
      <c r="L79" s="74">
        <f t="shared" si="41"/>
        <v>-0.24757648552764192</v>
      </c>
      <c r="N79" s="48">
        <f t="shared" si="34"/>
        <v>3.6322872087494043</v>
      </c>
      <c r="O79" s="191">
        <f t="shared" si="35"/>
        <v>3.1096765903342307</v>
      </c>
      <c r="P79" s="67">
        <f t="shared" si="42"/>
        <v>-0.14387921119131664</v>
      </c>
    </row>
    <row r="80" spans="1:16" ht="20.100000000000001" customHeight="1" x14ac:dyDescent="0.25">
      <c r="A80" s="45" t="s">
        <v>176</v>
      </c>
      <c r="B80" s="25">
        <v>11878.980000000001</v>
      </c>
      <c r="C80" s="188">
        <v>5273.8000000000011</v>
      </c>
      <c r="D80" s="345">
        <f t="shared" si="36"/>
        <v>9.7645706191557088E-2</v>
      </c>
      <c r="E80" s="295">
        <f t="shared" si="37"/>
        <v>4.0975900532784625E-2</v>
      </c>
      <c r="F80" s="67">
        <f t="shared" si="38"/>
        <v>-0.55603932324155769</v>
      </c>
      <c r="H80" s="25">
        <v>833.20000000000016</v>
      </c>
      <c r="I80" s="188">
        <v>385.92099999999999</v>
      </c>
      <c r="J80" s="294">
        <f t="shared" si="39"/>
        <v>2.789522710722377E-2</v>
      </c>
      <c r="K80" s="295">
        <f t="shared" si="40"/>
        <v>1.080143972921685E-2</v>
      </c>
      <c r="L80" s="74">
        <f t="shared" si="41"/>
        <v>-0.53682069131060983</v>
      </c>
      <c r="N80" s="48">
        <f t="shared" si="34"/>
        <v>0.70140702316192138</v>
      </c>
      <c r="O80" s="191">
        <f t="shared" si="35"/>
        <v>0.73177026053320171</v>
      </c>
      <c r="P80" s="67">
        <f t="shared" si="42"/>
        <v>4.3289040982800231E-2</v>
      </c>
    </row>
    <row r="81" spans="1:16" ht="20.100000000000001" customHeight="1" x14ac:dyDescent="0.25">
      <c r="A81" s="45" t="s">
        <v>177</v>
      </c>
      <c r="B81" s="25">
        <v>3187.6000000000004</v>
      </c>
      <c r="C81" s="188">
        <v>3562.8399999999992</v>
      </c>
      <c r="D81" s="345">
        <f t="shared" si="36"/>
        <v>2.6202203645111562E-2</v>
      </c>
      <c r="E81" s="295">
        <f t="shared" si="37"/>
        <v>2.7682236234636563E-2</v>
      </c>
      <c r="F81" s="67">
        <f t="shared" ref="F81:F86" si="43">(C81-B81)/B81</f>
        <v>0.11771865980675079</v>
      </c>
      <c r="H81" s="25">
        <v>364.49900000000008</v>
      </c>
      <c r="I81" s="188">
        <v>367.29200000000003</v>
      </c>
      <c r="J81" s="294">
        <f t="shared" si="39"/>
        <v>1.2203291389049397E-2</v>
      </c>
      <c r="K81" s="295">
        <f t="shared" si="40"/>
        <v>1.0280037626932755E-2</v>
      </c>
      <c r="L81" s="74">
        <f>(I81-H81)/H81</f>
        <v>7.6625724624757516E-3</v>
      </c>
      <c r="N81" s="48">
        <f t="shared" si="34"/>
        <v>1.1434904003011672</v>
      </c>
      <c r="O81" s="191">
        <f t="shared" si="35"/>
        <v>1.0308967003850864</v>
      </c>
      <c r="P81" s="67">
        <f>(O81-N81)/N81</f>
        <v>-9.8464927984027159E-2</v>
      </c>
    </row>
    <row r="82" spans="1:16" ht="20.100000000000001" customHeight="1" x14ac:dyDescent="0.25">
      <c r="A82" s="45" t="s">
        <v>191</v>
      </c>
      <c r="B82" s="25">
        <v>549.91</v>
      </c>
      <c r="C82" s="188">
        <v>1730.62</v>
      </c>
      <c r="D82" s="345">
        <f t="shared" si="36"/>
        <v>4.5202829108054012E-3</v>
      </c>
      <c r="E82" s="295">
        <f t="shared" si="37"/>
        <v>1.3446416811416379E-2</v>
      </c>
      <c r="F82" s="67">
        <f>(C82-B82)/B82</f>
        <v>2.1470967976577988</v>
      </c>
      <c r="H82" s="25">
        <v>149.04599999999999</v>
      </c>
      <c r="I82" s="188">
        <v>363.61900000000003</v>
      </c>
      <c r="J82" s="294">
        <f t="shared" si="39"/>
        <v>4.9900048240797803E-3</v>
      </c>
      <c r="K82" s="295">
        <f t="shared" si="40"/>
        <v>1.0177235011564808E-2</v>
      </c>
      <c r="L82" s="74">
        <f>(I82-H82)/H82</f>
        <v>1.4396427948418613</v>
      </c>
      <c r="N82" s="48">
        <f t="shared" si="34"/>
        <v>2.7103707879471184</v>
      </c>
      <c r="O82" s="191">
        <f t="shared" si="35"/>
        <v>2.1010909385075873</v>
      </c>
      <c r="P82" s="67">
        <f>(O82-N82)/N82</f>
        <v>-0.22479575567629628</v>
      </c>
    </row>
    <row r="83" spans="1:16" ht="20.100000000000001" customHeight="1" x14ac:dyDescent="0.25">
      <c r="A83" s="45" t="s">
        <v>192</v>
      </c>
      <c r="B83" s="25">
        <v>1074.6200000000001</v>
      </c>
      <c r="C83" s="188">
        <v>1654.0099999999998</v>
      </c>
      <c r="D83" s="345">
        <f t="shared" si="36"/>
        <v>8.833420780872691E-3</v>
      </c>
      <c r="E83" s="295">
        <f t="shared" si="37"/>
        <v>1.2851179271157623E-2</v>
      </c>
      <c r="F83" s="67">
        <f>(C83-B83)/B83</f>
        <v>0.53915802795406709</v>
      </c>
      <c r="H83" s="25">
        <v>173.80600000000001</v>
      </c>
      <c r="I83" s="188">
        <v>342.55199999999996</v>
      </c>
      <c r="J83" s="294">
        <f t="shared" si="39"/>
        <v>5.8189604447889277E-3</v>
      </c>
      <c r="K83" s="295">
        <f t="shared" si="40"/>
        <v>9.5875963788513447E-3</v>
      </c>
      <c r="L83" s="74">
        <f>(I83-H83)/H83</f>
        <v>0.97088708099835419</v>
      </c>
      <c r="N83" s="48">
        <f t="shared" si="34"/>
        <v>1.6173717220971136</v>
      </c>
      <c r="O83" s="191">
        <f t="shared" si="35"/>
        <v>2.0710394737637623</v>
      </c>
      <c r="P83" s="67">
        <f>(O83-N83)/N83</f>
        <v>0.28049689843619552</v>
      </c>
    </row>
    <row r="84" spans="1:16" ht="20.100000000000001" customHeight="1" x14ac:dyDescent="0.25">
      <c r="A84" s="45" t="s">
        <v>193</v>
      </c>
      <c r="B84" s="25">
        <v>791.72999999999968</v>
      </c>
      <c r="C84" s="188">
        <v>1034.08</v>
      </c>
      <c r="D84" s="345">
        <f t="shared" si="36"/>
        <v>6.5080532977613778E-3</v>
      </c>
      <c r="E84" s="295">
        <f t="shared" si="37"/>
        <v>8.0345024883275648E-3</v>
      </c>
      <c r="F84" s="67">
        <f t="shared" si="43"/>
        <v>0.30610182764326266</v>
      </c>
      <c r="H84" s="25">
        <v>185.05299999999997</v>
      </c>
      <c r="I84" s="188">
        <v>307.262</v>
      </c>
      <c r="J84" s="294">
        <f t="shared" si="39"/>
        <v>6.1955058351813239E-3</v>
      </c>
      <c r="K84" s="295">
        <f t="shared" si="40"/>
        <v>8.5998740003229348E-3</v>
      </c>
      <c r="L84" s="74">
        <f t="shared" si="41"/>
        <v>0.6603999935153716</v>
      </c>
      <c r="N84" s="48">
        <f t="shared" si="34"/>
        <v>2.3373245929799307</v>
      </c>
      <c r="O84" s="191">
        <f t="shared" si="35"/>
        <v>2.9713561813399352</v>
      </c>
      <c r="P84" s="67">
        <f t="shared" si="42"/>
        <v>0.27126381601609606</v>
      </c>
    </row>
    <row r="85" spans="1:16" ht="20.100000000000001" customHeight="1" x14ac:dyDescent="0.25">
      <c r="A85" s="45" t="s">
        <v>194</v>
      </c>
      <c r="B85" s="25">
        <v>892.93</v>
      </c>
      <c r="C85" s="188">
        <v>1146.0399999999997</v>
      </c>
      <c r="D85" s="345">
        <f t="shared" si="36"/>
        <v>7.3399214772334872E-3</v>
      </c>
      <c r="E85" s="295">
        <f t="shared" si="37"/>
        <v>8.904399303460972E-3</v>
      </c>
      <c r="F85" s="67">
        <f t="shared" si="43"/>
        <v>0.28346006965831566</v>
      </c>
      <c r="H85" s="25">
        <v>252.46000000000004</v>
      </c>
      <c r="I85" s="188">
        <v>288.82</v>
      </c>
      <c r="J85" s="294">
        <f t="shared" si="39"/>
        <v>8.4522672053405096E-3</v>
      </c>
      <c r="K85" s="295">
        <f t="shared" si="40"/>
        <v>8.0837057910619278E-3</v>
      </c>
      <c r="L85" s="74">
        <f t="shared" si="41"/>
        <v>0.14402281549552384</v>
      </c>
      <c r="N85" s="48">
        <f t="shared" si="34"/>
        <v>2.827321290582689</v>
      </c>
      <c r="O85" s="191">
        <f t="shared" si="35"/>
        <v>2.5201563645247989</v>
      </c>
      <c r="P85" s="67">
        <f t="shared" si="42"/>
        <v>-0.10864167686955233</v>
      </c>
    </row>
    <row r="86" spans="1:16" ht="20.100000000000001" customHeight="1" x14ac:dyDescent="0.25">
      <c r="A86" s="45" t="s">
        <v>195</v>
      </c>
      <c r="B86" s="25">
        <v>28.09</v>
      </c>
      <c r="C86" s="188">
        <v>997.19999999999993</v>
      </c>
      <c r="D86" s="345">
        <f t="shared" si="36"/>
        <v>2.3090096009260376E-4</v>
      </c>
      <c r="E86" s="295">
        <f t="shared" si="37"/>
        <v>7.7479555560113801E-3</v>
      </c>
      <c r="F86" s="67">
        <f t="shared" si="43"/>
        <v>34.500177999287999</v>
      </c>
      <c r="H86" s="25">
        <v>11.737</v>
      </c>
      <c r="I86" s="188">
        <v>253.173</v>
      </c>
      <c r="J86" s="294">
        <f t="shared" si="39"/>
        <v>3.9295040873437993E-4</v>
      </c>
      <c r="K86" s="295">
        <f t="shared" si="40"/>
        <v>7.0859914349439843E-3</v>
      </c>
      <c r="L86" s="74">
        <f t="shared" si="41"/>
        <v>20.570503535826873</v>
      </c>
      <c r="N86" s="48">
        <f t="shared" si="34"/>
        <v>4.1783552865788538</v>
      </c>
      <c r="O86" s="191">
        <f t="shared" si="35"/>
        <v>2.5388387484957886</v>
      </c>
      <c r="P86" s="67">
        <f t="shared" si="42"/>
        <v>-0.39238322871903636</v>
      </c>
    </row>
    <row r="87" spans="1:16" ht="20.100000000000001" customHeight="1" x14ac:dyDescent="0.25">
      <c r="A87" s="45" t="s">
        <v>196</v>
      </c>
      <c r="B87" s="25">
        <v>46.370000000000012</v>
      </c>
      <c r="C87" s="188">
        <v>59.379999999999995</v>
      </c>
      <c r="D87" s="345">
        <f t="shared" si="36"/>
        <v>3.8116331504072762E-4</v>
      </c>
      <c r="E87" s="295">
        <f t="shared" si="37"/>
        <v>4.6136542410344538E-4</v>
      </c>
      <c r="F87" s="67">
        <f t="shared" ref="F87:F88" si="44">(C87-B87)/B87</f>
        <v>0.28056933362087516</v>
      </c>
      <c r="H87" s="25">
        <v>49.908000000000001</v>
      </c>
      <c r="I87" s="188">
        <v>251.58900000000003</v>
      </c>
      <c r="J87" s="294">
        <f t="shared" si="39"/>
        <v>1.6709013375748004E-3</v>
      </c>
      <c r="K87" s="295">
        <f t="shared" si="40"/>
        <v>7.041657282277819E-3</v>
      </c>
      <c r="L87" s="74">
        <f t="shared" ref="L87:L88" si="45">(I87-H87)/H87</f>
        <v>4.0410555421976442</v>
      </c>
      <c r="N87" s="48">
        <f t="shared" si="34"/>
        <v>10.762993314643087</v>
      </c>
      <c r="O87" s="191">
        <f t="shared" si="35"/>
        <v>42.369316268103745</v>
      </c>
      <c r="P87" s="67">
        <f t="shared" ref="P87:P88" si="46">(O87-N87)/N87</f>
        <v>2.9365736862867093</v>
      </c>
    </row>
    <row r="88" spans="1:16" ht="20.100000000000001" customHeight="1" x14ac:dyDescent="0.25">
      <c r="A88" s="45" t="s">
        <v>197</v>
      </c>
      <c r="B88" s="25">
        <v>484.9</v>
      </c>
      <c r="C88" s="188">
        <v>804.65000000000009</v>
      </c>
      <c r="D88" s="345">
        <f t="shared" si="36"/>
        <v>3.9858980259488627E-3</v>
      </c>
      <c r="E88" s="295">
        <f t="shared" si="37"/>
        <v>6.2518977518497372E-3</v>
      </c>
      <c r="F88" s="67">
        <f t="shared" si="44"/>
        <v>0.65941431222932589</v>
      </c>
      <c r="H88" s="25">
        <v>121.53</v>
      </c>
      <c r="I88" s="188">
        <v>218.16499999999999</v>
      </c>
      <c r="J88" s="294">
        <f t="shared" si="39"/>
        <v>4.0687793451043017E-3</v>
      </c>
      <c r="K88" s="295">
        <f t="shared" si="40"/>
        <v>6.1061618790493235E-3</v>
      </c>
      <c r="L88" s="74">
        <f t="shared" si="45"/>
        <v>0.79515346005101617</v>
      </c>
      <c r="N88" s="48">
        <f t="shared" si="34"/>
        <v>2.5062899566921013</v>
      </c>
      <c r="O88" s="191">
        <f t="shared" si="35"/>
        <v>2.7113030510159692</v>
      </c>
      <c r="P88" s="67">
        <f t="shared" si="46"/>
        <v>8.17994317762228E-2</v>
      </c>
    </row>
    <row r="89" spans="1:16" ht="20.100000000000001" customHeight="1" x14ac:dyDescent="0.25">
      <c r="A89" s="45" t="s">
        <v>198</v>
      </c>
      <c r="B89" s="25">
        <v>3582.72</v>
      </c>
      <c r="C89" s="188">
        <v>4392.2600000000011</v>
      </c>
      <c r="D89" s="345">
        <f t="shared" si="36"/>
        <v>2.9450106363224395E-2</v>
      </c>
      <c r="E89" s="295">
        <f t="shared" si="37"/>
        <v>3.4126589721667225E-2</v>
      </c>
      <c r="F89" s="67">
        <f t="shared" ref="F89:F94" si="47">(C89-B89)/B89</f>
        <v>0.22595681493390535</v>
      </c>
      <c r="H89" s="25">
        <v>169.16599999999997</v>
      </c>
      <c r="I89" s="188">
        <v>215.96500000000006</v>
      </c>
      <c r="J89" s="294">
        <f t="shared" si="39"/>
        <v>5.6636149649791339E-3</v>
      </c>
      <c r="K89" s="295">
        <f t="shared" si="40"/>
        <v>6.0445866670129833E-3</v>
      </c>
      <c r="L89" s="74">
        <f t="shared" ref="L89:L94" si="48">(I89-H89)/H89</f>
        <v>0.27664542520364671</v>
      </c>
      <c r="N89" s="48">
        <f t="shared" si="34"/>
        <v>0.47217198106466585</v>
      </c>
      <c r="O89" s="191">
        <f t="shared" si="35"/>
        <v>0.49169448074567534</v>
      </c>
      <c r="P89" s="67">
        <f t="shared" ref="P89:P92" si="49">(O89-N89)/N89</f>
        <v>4.1346162974324842E-2</v>
      </c>
    </row>
    <row r="90" spans="1:16" ht="20.100000000000001" customHeight="1" x14ac:dyDescent="0.25">
      <c r="A90" s="45" t="s">
        <v>199</v>
      </c>
      <c r="B90" s="25">
        <v>78.319999999999993</v>
      </c>
      <c r="C90" s="188">
        <v>273.18</v>
      </c>
      <c r="D90" s="345">
        <f t="shared" si="36"/>
        <v>6.4379363454797876E-4</v>
      </c>
      <c r="E90" s="295">
        <f t="shared" si="37"/>
        <v>2.1225295816197243E-3</v>
      </c>
      <c r="F90" s="67">
        <f t="shared" si="47"/>
        <v>2.4879979570990809</v>
      </c>
      <c r="H90" s="25">
        <v>28.769000000000002</v>
      </c>
      <c r="I90" s="188">
        <v>213.49499999999998</v>
      </c>
      <c r="J90" s="294">
        <f t="shared" si="39"/>
        <v>9.6317545444997671E-4</v>
      </c>
      <c r="K90" s="295">
        <f t="shared" si="40"/>
        <v>5.9754544971358159E-3</v>
      </c>
      <c r="L90" s="74">
        <f t="shared" si="48"/>
        <v>6.4210087246689129</v>
      </c>
      <c r="N90" s="48">
        <f t="shared" si="34"/>
        <v>3.6732635342185911</v>
      </c>
      <c r="O90" s="191">
        <f t="shared" si="35"/>
        <v>7.8151768065012073</v>
      </c>
      <c r="P90" s="67">
        <f t="shared" si="49"/>
        <v>1.1275840226812697</v>
      </c>
    </row>
    <row r="91" spans="1:16" ht="20.100000000000001" customHeight="1" x14ac:dyDescent="0.25">
      <c r="A91" s="45" t="s">
        <v>200</v>
      </c>
      <c r="B91" s="25">
        <v>75.53</v>
      </c>
      <c r="C91" s="188">
        <v>597.09</v>
      </c>
      <c r="D91" s="345">
        <f t="shared" si="36"/>
        <v>6.2085971932340203E-4</v>
      </c>
      <c r="E91" s="295">
        <f t="shared" si="37"/>
        <v>4.639216589389125E-3</v>
      </c>
      <c r="F91" s="67">
        <f t="shared" si="47"/>
        <v>6.9053356282271956</v>
      </c>
      <c r="H91" s="25">
        <v>40.809999999999995</v>
      </c>
      <c r="I91" s="188">
        <v>196.988</v>
      </c>
      <c r="J91" s="294">
        <f t="shared" si="39"/>
        <v>1.3663036704822393E-3</v>
      </c>
      <c r="K91" s="295">
        <f t="shared" si="40"/>
        <v>5.513444485734046E-3</v>
      </c>
      <c r="L91" s="74">
        <f t="shared" si="48"/>
        <v>3.8269541778975746</v>
      </c>
      <c r="N91" s="48">
        <f t="shared" si="34"/>
        <v>5.4031510658016675</v>
      </c>
      <c r="O91" s="191">
        <f t="shared" si="35"/>
        <v>3.2991341338826641</v>
      </c>
      <c r="P91" s="67">
        <f t="shared" si="49"/>
        <v>-0.38940553508415182</v>
      </c>
    </row>
    <row r="92" spans="1:16" ht="20.100000000000001" customHeight="1" x14ac:dyDescent="0.25">
      <c r="A92" s="45" t="s">
        <v>201</v>
      </c>
      <c r="B92" s="25">
        <v>252.86</v>
      </c>
      <c r="C92" s="188">
        <v>480.02</v>
      </c>
      <c r="D92" s="345">
        <f t="shared" si="36"/>
        <v>2.0785196428983904E-3</v>
      </c>
      <c r="E92" s="295">
        <f t="shared" si="37"/>
        <v>3.7296165523431437E-3</v>
      </c>
      <c r="F92" s="67">
        <f t="shared" si="47"/>
        <v>0.89836273036462844</v>
      </c>
      <c r="H92" s="25">
        <v>72.778999999999996</v>
      </c>
      <c r="I92" s="188">
        <v>133.227</v>
      </c>
      <c r="J92" s="294">
        <f t="shared" si="39"/>
        <v>2.436613938594141E-3</v>
      </c>
      <c r="K92" s="295">
        <f t="shared" si="40"/>
        <v>3.7288548972571416E-3</v>
      </c>
      <c r="L92" s="74">
        <f t="shared" si="48"/>
        <v>0.83056925761552114</v>
      </c>
      <c r="N92" s="48">
        <f t="shared" si="34"/>
        <v>2.8782330143162222</v>
      </c>
      <c r="O92" s="191">
        <f t="shared" si="35"/>
        <v>2.7754468563809844</v>
      </c>
      <c r="P92" s="67">
        <f t="shared" si="49"/>
        <v>-3.5711548517435299E-2</v>
      </c>
    </row>
    <row r="93" spans="1:16" ht="20.100000000000001" customHeight="1" x14ac:dyDescent="0.25">
      <c r="A93" s="45" t="s">
        <v>202</v>
      </c>
      <c r="B93" s="25">
        <v>153.99</v>
      </c>
      <c r="C93" s="188">
        <v>194.10000000000002</v>
      </c>
      <c r="D93" s="345">
        <f t="shared" si="36"/>
        <v>1.2658041596532593E-3</v>
      </c>
      <c r="E93" s="295">
        <f t="shared" si="37"/>
        <v>1.5081008558180998E-3</v>
      </c>
      <c r="F93" s="67">
        <f t="shared" si="47"/>
        <v>0.2604714591856615</v>
      </c>
      <c r="H93" s="25">
        <v>64.750000000000014</v>
      </c>
      <c r="I93" s="188">
        <v>109.93900000000001</v>
      </c>
      <c r="J93" s="294">
        <f t="shared" si="39"/>
        <v>2.1678059951905177E-3</v>
      </c>
      <c r="K93" s="295">
        <f t="shared" si="40"/>
        <v>3.0770532891197197E-3</v>
      </c>
      <c r="L93" s="74">
        <f t="shared" si="48"/>
        <v>0.69789961389961364</v>
      </c>
      <c r="N93" s="48">
        <f t="shared" ref="N93:N94" si="50">(H93/B93)*10</f>
        <v>4.2048184947074487</v>
      </c>
      <c r="O93" s="191">
        <f t="shared" ref="O93:O94" si="51">(I93/C93)*10</f>
        <v>5.664039155074704</v>
      </c>
      <c r="P93" s="67">
        <f t="shared" ref="P93:P94" si="52">(O93-N93)/N93</f>
        <v>0.34703535056363494</v>
      </c>
    </row>
    <row r="94" spans="1:16" ht="20.100000000000001" customHeight="1" x14ac:dyDescent="0.25">
      <c r="A94" s="45" t="s">
        <v>203</v>
      </c>
      <c r="B94" s="25">
        <v>105.46999999999998</v>
      </c>
      <c r="C94" s="188">
        <v>102.89999999999999</v>
      </c>
      <c r="D94" s="345">
        <f t="shared" si="36"/>
        <v>8.6696775581939888E-4</v>
      </c>
      <c r="E94" s="295">
        <f t="shared" si="37"/>
        <v>7.9950323577373747E-4</v>
      </c>
      <c r="F94" s="67">
        <f t="shared" si="47"/>
        <v>-2.4367118611927502E-2</v>
      </c>
      <c r="H94" s="25">
        <v>75.922999999999988</v>
      </c>
      <c r="I94" s="188">
        <v>108.929</v>
      </c>
      <c r="J94" s="294">
        <f t="shared" si="39"/>
        <v>2.5418738930169825E-3</v>
      </c>
      <c r="K94" s="295">
        <f t="shared" si="40"/>
        <v>3.0487846690484899E-3</v>
      </c>
      <c r="L94" s="74">
        <f t="shared" si="48"/>
        <v>0.43472992373852481</v>
      </c>
      <c r="N94" s="48">
        <f t="shared" si="50"/>
        <v>7.1985398691571056</v>
      </c>
      <c r="O94" s="191">
        <f t="shared" si="51"/>
        <v>10.585908649173955</v>
      </c>
      <c r="P94" s="67">
        <f t="shared" si="52"/>
        <v>0.47056331444802912</v>
      </c>
    </row>
    <row r="95" spans="1:16" ht="20.100000000000001" customHeight="1" thickBot="1" x14ac:dyDescent="0.3">
      <c r="A95" s="14" t="s">
        <v>17</v>
      </c>
      <c r="B95" s="25">
        <f>B96-SUM(B68:B94)</f>
        <v>6689.8799999999901</v>
      </c>
      <c r="C95" s="188">
        <f>C96-SUM(C68:C94)</f>
        <v>3156.4799999999959</v>
      </c>
      <c r="D95" s="345">
        <f t="shared" si="36"/>
        <v>5.4991089886233739E-2</v>
      </c>
      <c r="E95" s="295">
        <f t="shared" si="37"/>
        <v>2.4524936575851152E-2</v>
      </c>
      <c r="F95" s="67">
        <f t="shared" si="38"/>
        <v>-0.52817090889522678</v>
      </c>
      <c r="H95" s="25">
        <f>H96-SUM(H68:H94)</f>
        <v>1560.8840000000018</v>
      </c>
      <c r="I95" s="188">
        <f>I96-SUM(I68:I94)</f>
        <v>1020.1250000000073</v>
      </c>
      <c r="J95" s="294">
        <f t="shared" si="39"/>
        <v>5.2257817652462686E-2</v>
      </c>
      <c r="K95" s="295">
        <f t="shared" si="40"/>
        <v>2.8552005990260747E-2</v>
      </c>
      <c r="L95" s="74">
        <f t="shared" si="41"/>
        <v>-0.34644406631113772</v>
      </c>
      <c r="N95" s="48">
        <f t="shared" si="34"/>
        <v>2.3332017913624821</v>
      </c>
      <c r="O95" s="191">
        <f t="shared" si="35"/>
        <v>3.2318436993106521</v>
      </c>
      <c r="P95" s="67">
        <f t="shared" si="42"/>
        <v>0.38515395936817132</v>
      </c>
    </row>
    <row r="96" spans="1:16" s="2" customFormat="1" ht="26.25" customHeight="1" thickBot="1" x14ac:dyDescent="0.3">
      <c r="A96" s="18" t="s">
        <v>18</v>
      </c>
      <c r="B96" s="23">
        <v>121653.88999999997</v>
      </c>
      <c r="C96" s="193">
        <v>128704.91999999997</v>
      </c>
      <c r="D96" s="341">
        <f>SUM(D68:D95)</f>
        <v>1.0000000000000002</v>
      </c>
      <c r="E96" s="342">
        <f>SUM(E68:E95)</f>
        <v>1.0000000000000002</v>
      </c>
      <c r="F96" s="72">
        <f t="shared" si="38"/>
        <v>5.795975780141515E-2</v>
      </c>
      <c r="H96" s="23">
        <v>29868.909000000003</v>
      </c>
      <c r="I96" s="193">
        <v>35728.662999999993</v>
      </c>
      <c r="J96" s="353">
        <f t="shared" si="39"/>
        <v>1</v>
      </c>
      <c r="K96" s="342">
        <f t="shared" si="40"/>
        <v>1</v>
      </c>
      <c r="L96" s="75">
        <f t="shared" si="41"/>
        <v>0.19618239152959988</v>
      </c>
      <c r="N96" s="44">
        <f t="shared" si="34"/>
        <v>2.4552366554000047</v>
      </c>
      <c r="O96" s="198">
        <f t="shared" si="35"/>
        <v>2.7760137685490189</v>
      </c>
      <c r="P96" s="72">
        <f t="shared" si="42"/>
        <v>0.13065018088724875</v>
      </c>
    </row>
  </sheetData>
  <customSheetViews>
    <customSheetView guid="{D2454DF7-9151-402B-B9E4-208D72282370}" showGridLines="0" fitToPage="1" hiddenColumns="1" topLeftCell="A25">
      <selection activeCell="N7" sqref="N7:N10"/>
      <pageMargins left="0.31496062992125984" right="0.31496062992125984" top="0.35433070866141736" bottom="0.35433070866141736" header="0.31496062992125984" footer="0.31496062992125984"/>
      <printOptions horizontalCentered="1"/>
      <pageSetup paperSize="9" scale="44" orientation="portrait" r:id="rId1"/>
    </customSheetView>
  </customSheetViews>
  <mergeCells count="33">
    <mergeCell ref="N66:O66"/>
    <mergeCell ref="N4:O4"/>
    <mergeCell ref="N5:O5"/>
    <mergeCell ref="N36:O36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A36:A38"/>
    <mergeCell ref="B36:C36"/>
    <mergeCell ref="D36:E36"/>
    <mergeCell ref="H36:I36"/>
    <mergeCell ref="J36:K36"/>
    <mergeCell ref="B37:C37"/>
    <mergeCell ref="D37:E37"/>
    <mergeCell ref="H37:I37"/>
    <mergeCell ref="J37:K37"/>
    <mergeCell ref="H4:I4"/>
    <mergeCell ref="J4:K4"/>
    <mergeCell ref="H5:I5"/>
    <mergeCell ref="J5:K5"/>
    <mergeCell ref="A4:A6"/>
    <mergeCell ref="B4:C4"/>
    <mergeCell ref="D5:E5"/>
    <mergeCell ref="D4:E4"/>
    <mergeCell ref="B5:C5"/>
  </mergeCells>
  <conditionalFormatting sqref="Q7:Q33">
    <cfRule type="cellIs" dxfId="1" priority="27" operator="greaterThan">
      <formula>0</formula>
    </cfRule>
    <cfRule type="cellIs" dxfId="0" priority="28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2"/>
  <ignoredErrors>
    <ignoredError sqref="L28:L31 N28:P31 F28:F31 D7:E18 D39:E46 J39:K46 J68:L92 D68:F92 P82:Q92 L59:L60 P59:P60 D94:F96 D93:E93 J94:L95 J93:K93 P95:Q96 Q93 Q9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5808023C-AE2D-4A8A-84ED-44A967D2F9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P68:P96 P39:P62</xm:sqref>
        </x14:conditionalFormatting>
        <x14:conditionalFormatting xmlns:xm="http://schemas.microsoft.com/office/excel/2006/main">
          <x14:cfRule type="iconSet" priority="249" id="{E489B013-DFD0-4B47-944A-DED4BCDCCC5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 L68:L96 L39:L62</xm:sqref>
        </x14:conditionalFormatting>
        <x14:conditionalFormatting xmlns:xm="http://schemas.microsoft.com/office/excel/2006/main">
          <x14:cfRule type="iconSet" priority="250" id="{B666C80E-09AD-47EE-AB05-0B5F8A38A5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F68:F96 F39:F62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8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style="13" customWidth="1"/>
    <col min="17" max="18" width="9.140625" style="41"/>
    <col min="19" max="19" width="10.85546875" customWidth="1"/>
  </cols>
  <sheetData>
    <row r="1" spans="1:19" ht="15.75" x14ac:dyDescent="0.25">
      <c r="A1" s="36" t="s">
        <v>204</v>
      </c>
      <c r="B1" s="6"/>
    </row>
    <row r="3" spans="1:19" ht="15.75" thickBot="1" x14ac:dyDescent="0.3"/>
    <row r="4" spans="1:19" x14ac:dyDescent="0.25">
      <c r="A4" s="403" t="s">
        <v>16</v>
      </c>
      <c r="B4" s="422"/>
      <c r="C4" s="422"/>
      <c r="D4" s="422"/>
      <c r="E4" s="425" t="s">
        <v>1</v>
      </c>
      <c r="F4" s="426"/>
      <c r="G4" s="421" t="s">
        <v>104</v>
      </c>
      <c r="H4" s="421"/>
      <c r="I4" s="176" t="s">
        <v>0</v>
      </c>
      <c r="K4" s="427" t="s">
        <v>19</v>
      </c>
      <c r="L4" s="426"/>
      <c r="M4" s="421" t="s">
        <v>104</v>
      </c>
      <c r="N4" s="421"/>
      <c r="O4" s="176" t="s">
        <v>0</v>
      </c>
      <c r="P4"/>
      <c r="Q4" s="433" t="s">
        <v>22</v>
      </c>
      <c r="R4" s="421"/>
      <c r="S4" s="176" t="s">
        <v>0</v>
      </c>
    </row>
    <row r="5" spans="1:19" x14ac:dyDescent="0.25">
      <c r="A5" s="423"/>
      <c r="B5" s="424"/>
      <c r="C5" s="424"/>
      <c r="D5" s="424"/>
      <c r="E5" s="428" t="s">
        <v>56</v>
      </c>
      <c r="F5" s="429"/>
      <c r="G5" s="430" t="str">
        <f>E5</f>
        <v>jan</v>
      </c>
      <c r="H5" s="430"/>
      <c r="I5" s="177" t="s">
        <v>127</v>
      </c>
      <c r="K5" s="431" t="str">
        <f>E5</f>
        <v>jan</v>
      </c>
      <c r="L5" s="429"/>
      <c r="M5" s="417" t="str">
        <f>E5</f>
        <v>jan</v>
      </c>
      <c r="N5" s="418"/>
      <c r="O5" s="177" t="str">
        <f>I5</f>
        <v>2022/2021</v>
      </c>
      <c r="P5"/>
      <c r="Q5" s="431" t="str">
        <f>E5</f>
        <v>jan</v>
      </c>
      <c r="R5" s="429"/>
      <c r="S5" s="177" t="str">
        <f>O5</f>
        <v>2022/2021</v>
      </c>
    </row>
    <row r="6" spans="1:19" ht="15.75" thickBot="1" x14ac:dyDescent="0.3">
      <c r="A6" s="404"/>
      <c r="B6" s="434"/>
      <c r="C6" s="434"/>
      <c r="D6" s="434"/>
      <c r="E6" s="120">
        <v>2021</v>
      </c>
      <c r="F6" s="192">
        <v>2022</v>
      </c>
      <c r="G6" s="230">
        <f>E6</f>
        <v>2021</v>
      </c>
      <c r="H6" s="185">
        <f>F6</f>
        <v>2022</v>
      </c>
      <c r="I6" s="177" t="s">
        <v>1</v>
      </c>
      <c r="K6" s="229">
        <f>E6</f>
        <v>2021</v>
      </c>
      <c r="L6" s="186">
        <f>F6</f>
        <v>2022</v>
      </c>
      <c r="M6" s="184">
        <f>G6</f>
        <v>2021</v>
      </c>
      <c r="N6" s="185">
        <f>H6</f>
        <v>2022</v>
      </c>
      <c r="O6" s="358">
        <v>1000</v>
      </c>
      <c r="P6"/>
      <c r="Q6" s="229">
        <f>E6</f>
        <v>2021</v>
      </c>
      <c r="R6" s="186">
        <f>F6</f>
        <v>2022</v>
      </c>
      <c r="S6" s="177"/>
    </row>
    <row r="7" spans="1:19" ht="24" customHeight="1" thickBot="1" x14ac:dyDescent="0.3">
      <c r="A7" s="18" t="s">
        <v>20</v>
      </c>
      <c r="B7" s="19"/>
      <c r="C7" s="19"/>
      <c r="D7" s="19"/>
      <c r="E7" s="23">
        <v>68894.930000000008</v>
      </c>
      <c r="F7" s="193">
        <v>66434.710000000006</v>
      </c>
      <c r="G7" s="341">
        <f>E7/E15</f>
        <v>0.38441584021408359</v>
      </c>
      <c r="H7" s="342">
        <f>F7/F15</f>
        <v>0.36484904761269293</v>
      </c>
      <c r="I7" s="218">
        <f t="shared" ref="I7:I18" si="0">(F7-E7)/E7</f>
        <v>-3.5709739453977249E-2</v>
      </c>
      <c r="J7" s="12"/>
      <c r="K7" s="23">
        <v>13707.46699999999</v>
      </c>
      <c r="L7" s="193">
        <v>13658.217000000002</v>
      </c>
      <c r="M7" s="341">
        <f>K7/K15</f>
        <v>0.37271179692845019</v>
      </c>
      <c r="N7" s="342">
        <f>L7/L15</f>
        <v>0.34180720442961882</v>
      </c>
      <c r="O7" s="218">
        <f t="shared" ref="O7:O18" si="1">(L7-K7)/K7</f>
        <v>-3.5929322317527594E-3</v>
      </c>
      <c r="P7" s="52"/>
      <c r="Q7" s="251">
        <f t="shared" ref="Q7:Q18" si="2">(K7/E7)*10</f>
        <v>1.9896191200136191</v>
      </c>
      <c r="R7" s="252">
        <f t="shared" ref="R7:R18" si="3">(L7/F7)*10</f>
        <v>2.0558856958960159</v>
      </c>
      <c r="S7" s="70">
        <f>(R7-Q7)/Q7</f>
        <v>3.3306161574253076E-2</v>
      </c>
    </row>
    <row r="8" spans="1:19" s="9" customFormat="1" ht="24" customHeight="1" x14ac:dyDescent="0.25">
      <c r="A8" s="58"/>
      <c r="B8" s="237" t="s">
        <v>33</v>
      </c>
      <c r="C8" s="237"/>
      <c r="D8" s="238"/>
      <c r="E8" s="240">
        <v>47643.410000000018</v>
      </c>
      <c r="F8" s="241">
        <v>42838.470000000008</v>
      </c>
      <c r="G8" s="343">
        <f>E8/E7</f>
        <v>0.69153724374202885</v>
      </c>
      <c r="H8" s="344">
        <f>F8/F7</f>
        <v>0.64482060657749551</v>
      </c>
      <c r="I8" s="281">
        <f t="shared" si="0"/>
        <v>-0.10085214303510197</v>
      </c>
      <c r="J8" s="5"/>
      <c r="K8" s="240">
        <v>11586.98899999999</v>
      </c>
      <c r="L8" s="241">
        <v>10894.441000000003</v>
      </c>
      <c r="M8" s="348">
        <f>K8/K7</f>
        <v>0.84530489841777467</v>
      </c>
      <c r="N8" s="344">
        <f>L8/L7</f>
        <v>0.79764737959574084</v>
      </c>
      <c r="O8" s="282">
        <f t="shared" si="1"/>
        <v>-5.976945347924198E-2</v>
      </c>
      <c r="P8" s="57"/>
      <c r="Q8" s="253">
        <f t="shared" si="2"/>
        <v>2.4320234424865865</v>
      </c>
      <c r="R8" s="254">
        <f t="shared" si="3"/>
        <v>2.5431442812966942</v>
      </c>
      <c r="S8" s="242">
        <f t="shared" ref="S8:S18" si="4">(R8-Q8)/Q8</f>
        <v>4.5690693958317208E-2</v>
      </c>
    </row>
    <row r="9" spans="1:19" ht="24" customHeight="1" x14ac:dyDescent="0.25">
      <c r="A9" s="14"/>
      <c r="B9" s="1" t="s">
        <v>37</v>
      </c>
      <c r="D9" s="1"/>
      <c r="E9" s="25">
        <v>12722.929999999997</v>
      </c>
      <c r="F9" s="188">
        <v>15717.590000000004</v>
      </c>
      <c r="G9" s="345">
        <f>E9/E7</f>
        <v>0.18467149904934943</v>
      </c>
      <c r="H9" s="295">
        <f>F9/F7</f>
        <v>0.23658701904471327</v>
      </c>
      <c r="I9" s="242">
        <f t="shared" si="0"/>
        <v>0.23537502760763504</v>
      </c>
      <c r="J9" s="1"/>
      <c r="K9" s="25">
        <v>1684.1299999999999</v>
      </c>
      <c r="L9" s="188">
        <v>2179.37</v>
      </c>
      <c r="M9" s="345">
        <f>K9/K7</f>
        <v>0.12286223267945866</v>
      </c>
      <c r="N9" s="295">
        <f>L9/L7</f>
        <v>0.15956475138738824</v>
      </c>
      <c r="O9" s="242">
        <f t="shared" si="1"/>
        <v>0.2940628098780973</v>
      </c>
      <c r="P9" s="8"/>
      <c r="Q9" s="253">
        <f t="shared" si="2"/>
        <v>1.3236966642117818</v>
      </c>
      <c r="R9" s="254">
        <f t="shared" si="3"/>
        <v>1.38658025816935</v>
      </c>
      <c r="S9" s="242">
        <f t="shared" si="4"/>
        <v>4.7506045499490168E-2</v>
      </c>
    </row>
    <row r="10" spans="1:19" ht="24" customHeight="1" thickBot="1" x14ac:dyDescent="0.3">
      <c r="A10" s="14"/>
      <c r="B10" s="1" t="s">
        <v>36</v>
      </c>
      <c r="D10" s="1"/>
      <c r="E10" s="25">
        <v>8528.59</v>
      </c>
      <c r="F10" s="188">
        <v>7878.6500000000005</v>
      </c>
      <c r="G10" s="345">
        <f>E10/E7</f>
        <v>0.12379125720862187</v>
      </c>
      <c r="H10" s="295">
        <f>F10/F7</f>
        <v>0.11859237437779137</v>
      </c>
      <c r="I10" s="250">
        <f t="shared" si="0"/>
        <v>-7.6207204238918691E-2</v>
      </c>
      <c r="J10" s="1"/>
      <c r="K10" s="25">
        <v>436.34800000000007</v>
      </c>
      <c r="L10" s="188">
        <v>584.40600000000006</v>
      </c>
      <c r="M10" s="345">
        <f>K10/K7</f>
        <v>3.1832868902766674E-2</v>
      </c>
      <c r="N10" s="295">
        <f>L10/L7</f>
        <v>4.2787869016870941E-2</v>
      </c>
      <c r="O10" s="284">
        <f t="shared" si="1"/>
        <v>0.33931174200408842</v>
      </c>
      <c r="P10" s="8"/>
      <c r="Q10" s="253">
        <f t="shared" si="2"/>
        <v>0.51162970666898056</v>
      </c>
      <c r="R10" s="254">
        <f t="shared" si="3"/>
        <v>0.74175905770658679</v>
      </c>
      <c r="S10" s="242">
        <f t="shared" si="4"/>
        <v>0.44979669483206469</v>
      </c>
    </row>
    <row r="11" spans="1:19" ht="24" customHeight="1" thickBot="1" x14ac:dyDescent="0.3">
      <c r="A11" s="18" t="s">
        <v>21</v>
      </c>
      <c r="B11" s="19"/>
      <c r="C11" s="19"/>
      <c r="D11" s="19"/>
      <c r="E11" s="23">
        <v>110324.86999999994</v>
      </c>
      <c r="F11" s="193">
        <v>115653.49999999994</v>
      </c>
      <c r="G11" s="341">
        <f>E11/E15</f>
        <v>0.6155841597859163</v>
      </c>
      <c r="H11" s="342">
        <f>F11/F15</f>
        <v>0.63515095238730712</v>
      </c>
      <c r="I11" s="218">
        <f t="shared" si="0"/>
        <v>4.82994450843224E-2</v>
      </c>
      <c r="J11" s="12"/>
      <c r="K11" s="23">
        <v>23070.191000000006</v>
      </c>
      <c r="L11" s="193">
        <v>26300.616000000009</v>
      </c>
      <c r="M11" s="341">
        <f>K11/K15</f>
        <v>0.62728820307154987</v>
      </c>
      <c r="N11" s="342">
        <f>L11/L15</f>
        <v>0.65819279557038113</v>
      </c>
      <c r="O11" s="218">
        <f t="shared" si="1"/>
        <v>0.14002593216501771</v>
      </c>
      <c r="P11" s="8"/>
      <c r="Q11" s="255">
        <f t="shared" si="2"/>
        <v>2.0911142700644034</v>
      </c>
      <c r="R11" s="256">
        <f t="shared" si="3"/>
        <v>2.2740873384722486</v>
      </c>
      <c r="S11" s="72">
        <f t="shared" si="4"/>
        <v>8.7500272475406093E-2</v>
      </c>
    </row>
    <row r="12" spans="1:19" s="9" customFormat="1" ht="24" customHeight="1" x14ac:dyDescent="0.25">
      <c r="A12" s="58"/>
      <c r="B12" s="5" t="s">
        <v>33</v>
      </c>
      <c r="C12" s="5"/>
      <c r="D12" s="5"/>
      <c r="E12" s="37">
        <v>87906.279999999941</v>
      </c>
      <c r="F12" s="189">
        <v>78992.589999999938</v>
      </c>
      <c r="G12" s="345">
        <f>E12/E11</f>
        <v>0.79679477528502862</v>
      </c>
      <c r="H12" s="295">
        <f>F12/F11</f>
        <v>0.68301080382348978</v>
      </c>
      <c r="I12" s="281">
        <f t="shared" si="0"/>
        <v>-0.10139992273589564</v>
      </c>
      <c r="J12" s="5"/>
      <c r="K12" s="37">
        <v>20878.859000000008</v>
      </c>
      <c r="L12" s="189">
        <v>22958.260000000009</v>
      </c>
      <c r="M12" s="345">
        <f>K12/K11</f>
        <v>0.90501457053389811</v>
      </c>
      <c r="N12" s="295">
        <f>L12/L11</f>
        <v>0.87291719707249449</v>
      </c>
      <c r="O12" s="281">
        <f t="shared" si="1"/>
        <v>9.9593612850204169E-2</v>
      </c>
      <c r="P12" s="57"/>
      <c r="Q12" s="253">
        <f t="shared" si="2"/>
        <v>2.3751271240234511</v>
      </c>
      <c r="R12" s="254">
        <f t="shared" si="3"/>
        <v>2.9063814719836412</v>
      </c>
      <c r="S12" s="242">
        <f t="shared" si="4"/>
        <v>0.22367406888952052</v>
      </c>
    </row>
    <row r="13" spans="1:19" ht="24" customHeight="1" x14ac:dyDescent="0.25">
      <c r="A13" s="14"/>
      <c r="B13" s="5" t="s">
        <v>37</v>
      </c>
      <c r="D13" s="5"/>
      <c r="E13" s="217">
        <v>10191.27</v>
      </c>
      <c r="F13" s="215">
        <v>12496.990000000002</v>
      </c>
      <c r="G13" s="345">
        <f>E13/E11</f>
        <v>9.2375091853722613E-2</v>
      </c>
      <c r="H13" s="295">
        <f>F13/F11</f>
        <v>0.10805544146956217</v>
      </c>
      <c r="I13" s="242">
        <f t="shared" si="0"/>
        <v>0.22624461916915173</v>
      </c>
      <c r="J13" s="243"/>
      <c r="K13" s="217">
        <v>1168.0539999999994</v>
      </c>
      <c r="L13" s="215">
        <v>1269.8179999999998</v>
      </c>
      <c r="M13" s="345">
        <f>K13/K11</f>
        <v>5.0630443415054481E-2</v>
      </c>
      <c r="N13" s="295">
        <f>L13/L11</f>
        <v>4.828092239360475E-2</v>
      </c>
      <c r="O13" s="242">
        <f t="shared" si="1"/>
        <v>8.7122684396440914E-2</v>
      </c>
      <c r="P13" s="244"/>
      <c r="Q13" s="253">
        <f t="shared" si="2"/>
        <v>1.1461319344890277</v>
      </c>
      <c r="R13" s="254">
        <f t="shared" si="3"/>
        <v>1.016099076657659</v>
      </c>
      <c r="S13" s="242">
        <f t="shared" si="4"/>
        <v>-0.1134536556555685</v>
      </c>
    </row>
    <row r="14" spans="1:19" ht="24" customHeight="1" thickBot="1" x14ac:dyDescent="0.3">
      <c r="A14" s="14"/>
      <c r="B14" s="1" t="s">
        <v>36</v>
      </c>
      <c r="D14" s="1"/>
      <c r="E14" s="217">
        <v>12227.319999999998</v>
      </c>
      <c r="F14" s="215">
        <v>24163.920000000002</v>
      </c>
      <c r="G14" s="345">
        <f>E14/E11</f>
        <v>0.11083013286124882</v>
      </c>
      <c r="H14" s="295">
        <f>F14/F11</f>
        <v>0.20893375470694803</v>
      </c>
      <c r="I14" s="250">
        <f t="shared" si="0"/>
        <v>0.97622373504578319</v>
      </c>
      <c r="J14" s="243"/>
      <c r="K14" s="217">
        <v>1023.2779999999999</v>
      </c>
      <c r="L14" s="215">
        <v>2072.5379999999996</v>
      </c>
      <c r="M14" s="345">
        <f>K14/K11</f>
        <v>4.4354986051047415E-2</v>
      </c>
      <c r="N14" s="295">
        <f>L14/L11</f>
        <v>7.8801880533900762E-2</v>
      </c>
      <c r="O14" s="284">
        <f t="shared" si="1"/>
        <v>1.0253909494780498</v>
      </c>
      <c r="P14" s="244"/>
      <c r="Q14" s="253">
        <f t="shared" si="2"/>
        <v>0.83687840017272808</v>
      </c>
      <c r="R14" s="254">
        <f t="shared" si="3"/>
        <v>0.85769941300914732</v>
      </c>
      <c r="S14" s="242">
        <f t="shared" si="4"/>
        <v>2.4879376540393291E-2</v>
      </c>
    </row>
    <row r="15" spans="1:19" ht="24" customHeight="1" thickBot="1" x14ac:dyDescent="0.3">
      <c r="A15" s="18" t="s">
        <v>12</v>
      </c>
      <c r="B15" s="19"/>
      <c r="C15" s="19"/>
      <c r="D15" s="19"/>
      <c r="E15" s="23">
        <v>179219.79999999996</v>
      </c>
      <c r="F15" s="193">
        <v>182088.20999999993</v>
      </c>
      <c r="G15" s="341">
        <f>G7+G11</f>
        <v>0.99999999999999989</v>
      </c>
      <c r="H15" s="342">
        <f>H7+H11</f>
        <v>1</v>
      </c>
      <c r="I15" s="218">
        <f t="shared" si="0"/>
        <v>1.600498382433177E-2</v>
      </c>
      <c r="J15" s="12"/>
      <c r="K15" s="23">
        <v>36777.657999999996</v>
      </c>
      <c r="L15" s="193">
        <v>39958.833000000013</v>
      </c>
      <c r="M15" s="341">
        <f>M7+M11</f>
        <v>1</v>
      </c>
      <c r="N15" s="342">
        <f>N7+N11</f>
        <v>1</v>
      </c>
      <c r="O15" s="218">
        <f t="shared" si="1"/>
        <v>8.6497487142874016E-2</v>
      </c>
      <c r="P15" s="8"/>
      <c r="Q15" s="255">
        <f t="shared" si="2"/>
        <v>2.0520979266799761</v>
      </c>
      <c r="R15" s="256">
        <f t="shared" si="3"/>
        <v>2.1944766769907851</v>
      </c>
      <c r="S15" s="72">
        <f t="shared" si="4"/>
        <v>6.9382044813601551E-2</v>
      </c>
    </row>
    <row r="16" spans="1:19" s="53" customFormat="1" ht="24" customHeight="1" x14ac:dyDescent="0.25">
      <c r="A16" s="239"/>
      <c r="B16" s="237" t="s">
        <v>33</v>
      </c>
      <c r="C16" s="237"/>
      <c r="D16" s="238"/>
      <c r="E16" s="240">
        <f>E8+E12</f>
        <v>135549.68999999994</v>
      </c>
      <c r="F16" s="241">
        <f t="shared" ref="F16:F17" si="5">F8+F12</f>
        <v>121831.05999999994</v>
      </c>
      <c r="G16" s="343">
        <f>E16/E15</f>
        <v>0.75633211285806579</v>
      </c>
      <c r="H16" s="344">
        <f>F16/F15</f>
        <v>0.66907714673014795</v>
      </c>
      <c r="I16" s="282">
        <f t="shared" si="0"/>
        <v>-0.10120738749015221</v>
      </c>
      <c r="J16" s="5"/>
      <c r="K16" s="240">
        <f t="shared" ref="K16:L18" si="6">K8+K12</f>
        <v>32465.847999999998</v>
      </c>
      <c r="L16" s="241">
        <f t="shared" si="6"/>
        <v>33852.701000000015</v>
      </c>
      <c r="M16" s="348">
        <f>K16/K15</f>
        <v>0.88276007134548917</v>
      </c>
      <c r="N16" s="344">
        <f>L16/L15</f>
        <v>0.84718943118283774</v>
      </c>
      <c r="O16" s="282">
        <f t="shared" si="1"/>
        <v>4.2717288641282908E-2</v>
      </c>
      <c r="P16" s="57"/>
      <c r="Q16" s="253">
        <f t="shared" si="2"/>
        <v>2.3951252120163473</v>
      </c>
      <c r="R16" s="254">
        <f t="shared" si="3"/>
        <v>2.7786593172545682</v>
      </c>
      <c r="S16" s="242">
        <f t="shared" si="4"/>
        <v>0.16013112939316473</v>
      </c>
    </row>
    <row r="17" spans="1:19" ht="24" customHeight="1" x14ac:dyDescent="0.25">
      <c r="A17" s="14"/>
      <c r="B17" s="5" t="s">
        <v>37</v>
      </c>
      <c r="C17" s="5"/>
      <c r="D17" s="245"/>
      <c r="E17" s="217">
        <f>E9+E13</f>
        <v>22914.199999999997</v>
      </c>
      <c r="F17" s="215">
        <f t="shared" si="5"/>
        <v>28214.580000000005</v>
      </c>
      <c r="G17" s="346">
        <f>E17/E15</f>
        <v>0.12785529277457067</v>
      </c>
      <c r="H17" s="295">
        <f>F17/F15</f>
        <v>0.154950065136013</v>
      </c>
      <c r="I17" s="242">
        <f t="shared" si="0"/>
        <v>0.2313142069109988</v>
      </c>
      <c r="J17" s="243"/>
      <c r="K17" s="217">
        <f t="shared" si="6"/>
        <v>2852.1839999999993</v>
      </c>
      <c r="L17" s="215">
        <f t="shared" si="6"/>
        <v>3449.1879999999996</v>
      </c>
      <c r="M17" s="345">
        <f>K17/K15</f>
        <v>7.7552083387147697E-2</v>
      </c>
      <c r="N17" s="295">
        <f>L17/L15</f>
        <v>8.6318536880193641E-2</v>
      </c>
      <c r="O17" s="242">
        <f t="shared" si="1"/>
        <v>0.20931468657001109</v>
      </c>
      <c r="P17" s="244"/>
      <c r="Q17" s="253">
        <f t="shared" si="2"/>
        <v>1.2447233593143114</v>
      </c>
      <c r="R17" s="254">
        <f t="shared" si="3"/>
        <v>1.2224842616831435</v>
      </c>
      <c r="S17" s="242">
        <f t="shared" si="4"/>
        <v>-1.7866699025732857E-2</v>
      </c>
    </row>
    <row r="18" spans="1:19" ht="24" customHeight="1" thickBot="1" x14ac:dyDescent="0.3">
      <c r="A18" s="15"/>
      <c r="B18" s="246" t="s">
        <v>36</v>
      </c>
      <c r="C18" s="246"/>
      <c r="D18" s="247"/>
      <c r="E18" s="248">
        <f>E10+E14</f>
        <v>20755.909999999996</v>
      </c>
      <c r="F18" s="249">
        <f>F10+F14</f>
        <v>32042.570000000003</v>
      </c>
      <c r="G18" s="347">
        <f>E18/E15</f>
        <v>0.11581259436736344</v>
      </c>
      <c r="H18" s="301">
        <f>F18/F15</f>
        <v>0.17597278813383918</v>
      </c>
      <c r="I18" s="283">
        <f t="shared" si="0"/>
        <v>0.54378054250572527</v>
      </c>
      <c r="J18" s="243"/>
      <c r="K18" s="248">
        <f t="shared" si="6"/>
        <v>1459.626</v>
      </c>
      <c r="L18" s="249">
        <f t="shared" si="6"/>
        <v>2656.9439999999995</v>
      </c>
      <c r="M18" s="347">
        <f>K18/K15</f>
        <v>3.9687845267363138E-2</v>
      </c>
      <c r="N18" s="301">
        <f>L18/L15</f>
        <v>6.649203193696869E-2</v>
      </c>
      <c r="O18" s="283">
        <f t="shared" si="1"/>
        <v>0.82029095124367446</v>
      </c>
      <c r="P18" s="244"/>
      <c r="Q18" s="257">
        <f t="shared" si="2"/>
        <v>0.70323392229008519</v>
      </c>
      <c r="R18" s="258">
        <f t="shared" si="3"/>
        <v>0.82919191562973849</v>
      </c>
      <c r="S18" s="250">
        <f t="shared" si="4"/>
        <v>0.17911251057040933</v>
      </c>
    </row>
    <row r="19" spans="1:19" ht="6.75" customHeight="1" x14ac:dyDescent="0.25">
      <c r="Q19" s="259"/>
      <c r="R19" s="259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6585B2EE-F035-4D35-881D-9C1617E684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  <x14:conditionalFormatting xmlns:xm="http://schemas.microsoft.com/office/excel/2006/main">
          <x14:cfRule type="iconSet" priority="253" id="{F3E484C1-802D-4598-839B-71A17A749F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4" id="{79E16714-05A7-47AD-8277-E178561D37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26</vt:i4>
      </vt:variant>
      <vt:variant>
        <vt:lpstr>Intervalos com Nome</vt:lpstr>
      </vt:variant>
      <vt:variant>
        <vt:i4>18</vt:i4>
      </vt:variant>
    </vt:vector>
  </HeadingPairs>
  <TitlesOfParts>
    <vt:vector size="44" baseType="lpstr">
      <vt:lpstr>Indice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1 (2)</vt:lpstr>
      <vt:lpstr>'1'!Área_de_Impressão</vt:lpstr>
      <vt:lpstr>'10'!Área_de_Impressão</vt:lpstr>
      <vt:lpstr>'12'!Área_de_Impressão</vt:lpstr>
      <vt:lpstr>'13'!Área_de_Impressão</vt:lpstr>
      <vt:lpstr>'15'!Área_de_Impressão</vt:lpstr>
      <vt:lpstr>'17'!Área_de_Impressão</vt:lpstr>
      <vt:lpstr>'18'!Área_de_Impressão</vt:lpstr>
      <vt:lpstr>'19'!Área_de_Impressão</vt:lpstr>
      <vt:lpstr>'2'!Área_de_Impressão</vt:lpstr>
      <vt:lpstr>'20'!Área_de_Impressão</vt:lpstr>
      <vt:lpstr>'21'!Área_de_Impressão</vt:lpstr>
      <vt:lpstr>'22'!Área_de_Impressão</vt:lpstr>
      <vt:lpstr>'23'!Área_de_Impressão</vt:lpstr>
      <vt:lpstr>'3'!Área_de_Impressão</vt:lpstr>
      <vt:lpstr>'4'!Área_de_Impressão</vt:lpstr>
      <vt:lpstr>'6'!Área_de_Impressão</vt:lpstr>
      <vt:lpstr>'8'!Área_de_Impressão</vt:lpstr>
      <vt:lpstr>Indice!Área_de_Impressão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Dell</cp:lastModifiedBy>
  <cp:lastPrinted>2019-01-18T14:14:45Z</cp:lastPrinted>
  <dcterms:created xsi:type="dcterms:W3CDTF">2012-12-21T10:54:30Z</dcterms:created>
  <dcterms:modified xsi:type="dcterms:W3CDTF">2022-03-15T17:39:00Z</dcterms:modified>
</cp:coreProperties>
</file>